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20" windowHeight="6360" tabRatio="259" firstSheet="2" activeTab="2"/>
  </bookViews>
  <sheets>
    <sheet name="primer encuento navalon" sheetId="1" r:id="rId1"/>
    <sheet name="segundo encuentro barracas" sheetId="2" r:id="rId2"/>
    <sheet name="tercer encuentro la roda" sheetId="3" r:id="rId3"/>
    <sheet name="clasificaciones" sheetId="4" r:id="rId4"/>
  </sheets>
  <definedNames>
    <definedName name="APE6" localSheetId="0">'primer encuento navalon'!$J$32:$J$35</definedName>
    <definedName name="APE6" localSheetId="1">'segundo encuentro barracas'!$J$36:$J$39</definedName>
    <definedName name="APE6" localSheetId="2">'tercer encuentro la roda'!$J$36:$J$40</definedName>
    <definedName name="APE6">#REF!</definedName>
    <definedName name="APELLIDOS" localSheetId="0">'primer encuento navalon'!$J$7:$J$13</definedName>
    <definedName name="APELLIDOS" localSheetId="1">'segundo encuentro barracas'!$J$7:$J$9</definedName>
    <definedName name="APELLIDOS" localSheetId="2">'tercer encuentro la roda'!$J$7:$J$13</definedName>
    <definedName name="APELLIDOS">#REF!</definedName>
    <definedName name="APELLIDOS5" localSheetId="0">'primer encuento navalon'!$J$17:$J$22</definedName>
    <definedName name="APELLIDOS5" localSheetId="1">'segundo encuentro barracas'!$J$18:$J$23</definedName>
    <definedName name="APELLIDOS5" localSheetId="2">'tercer encuentro la roda'!$J$19:$J$22</definedName>
    <definedName name="APELLIDOS5">#REF!</definedName>
    <definedName name="APELLIDOS8" localSheetId="0">'primer encuento navalon'!$J$26:$J$28</definedName>
    <definedName name="APELLIDOS8" localSheetId="1">'segundo encuentro barracas'!$J$29:$J$30</definedName>
    <definedName name="APELLIDOS8" localSheetId="2">'tercer encuentro la roda'!$J$29:$J$30</definedName>
    <definedName name="APELLIDOS8">#REF!</definedName>
    <definedName name="NOM1" localSheetId="0">'primer encuento navalon'!$A$32:$A$35</definedName>
    <definedName name="NOM1" localSheetId="1">'segundo encuentro barracas'!$A$36:$A$39</definedName>
    <definedName name="NOM1" localSheetId="2">'tercer encuentro la roda'!$A$36:$A$40</definedName>
    <definedName name="NOM1">#REF!</definedName>
    <definedName name="NOMBRES" localSheetId="0">'primer encuento navalon'!$A$7:$A$13</definedName>
    <definedName name="NOMBRES" localSheetId="1">'segundo encuentro barracas'!$A$7:$A$9</definedName>
    <definedName name="NOMBRES" localSheetId="2">'tercer encuentro la roda'!$A$7:$A$13</definedName>
    <definedName name="NOMBRES">#REF!</definedName>
    <definedName name="NOMBRES5" localSheetId="0">'primer encuento navalon'!$A$17:$A$22</definedName>
    <definedName name="NOMBRES5" localSheetId="1">'segundo encuentro barracas'!$A$18:$A$23</definedName>
    <definedName name="NOMBRES5" localSheetId="2">'tercer encuentro la roda'!$A$19:$A$22</definedName>
    <definedName name="NOMBRES5">#REF!</definedName>
    <definedName name="NOMBRES8" localSheetId="0">'primer encuento navalon'!$A$26:$A$28</definedName>
    <definedName name="NOMBRES8" localSheetId="1">'segundo encuentro barracas'!$A$29:$A$30</definedName>
    <definedName name="NOMBRES8" localSheetId="2">'tercer encuentro la roda'!$A$29:$A$30</definedName>
    <definedName name="NOMBRES8">#REF!</definedName>
    <definedName name="POSICION" localSheetId="0">'primer encuento navalon'!$C$17:$C$22</definedName>
    <definedName name="POSICION" localSheetId="1">'segundo encuentro barracas'!$C$18:$C$23</definedName>
    <definedName name="POSICION" localSheetId="2">'tercer encuentro la roda'!$C$19:$C$22</definedName>
    <definedName name="POSICION">#REF!</definedName>
    <definedName name="TIE10" localSheetId="0">'primer encuento navalon'!$AK$32:$AK$35</definedName>
    <definedName name="TIE10" localSheetId="1">'segundo encuentro barracas'!$AK$36:$AK$39</definedName>
    <definedName name="TIE10" localSheetId="2">'tercer encuentro la roda'!$AK$36:$AK$40</definedName>
    <definedName name="TIE10">#REF!</definedName>
    <definedName name="TIE9" localSheetId="0">'primer encuento navalon'!$AJ$32:$AJ$35</definedName>
    <definedName name="TIE9" localSheetId="1">'segundo encuentro barracas'!$AJ$36:$AJ$39</definedName>
    <definedName name="TIE9" localSheetId="2">'tercer encuentro la roda'!$AJ$36:$AJ$40</definedName>
    <definedName name="TIE9">#REF!</definedName>
    <definedName name="TIEMPO" localSheetId="0">'primer encuento navalon'!$H$7:$H$13</definedName>
    <definedName name="TIEMPO" localSheetId="1">'segundo encuentro barracas'!$H$7:$H$9</definedName>
    <definedName name="TIEMPO" localSheetId="2">'tercer encuentro la roda'!$H$7:$H$13</definedName>
    <definedName name="TIEMPO">#REF!</definedName>
    <definedName name="TIEMPO1" localSheetId="0">'primer encuento navalon'!$AJ$7:$AJ$13</definedName>
    <definedName name="TIEMPO1" localSheetId="1">'segundo encuentro barracas'!$AJ$7:$AJ$9</definedName>
    <definedName name="TIEMPO1" localSheetId="2">'tercer encuentro la roda'!$AJ$7:$AJ$13</definedName>
    <definedName name="TIEMPO1">#REF!</definedName>
    <definedName name="TIEMPO2" localSheetId="0">'primer encuento navalon'!$AK$7:$AK$13</definedName>
    <definedName name="TIEMPO2" localSheetId="1">'segundo encuentro barracas'!$AK$7:$AK$9</definedName>
    <definedName name="TIEMPO2" localSheetId="2">'tercer encuentro la roda'!$AK$7:$AK$13</definedName>
    <definedName name="TIEMPO2">#REF!</definedName>
    <definedName name="TIEMPO5" localSheetId="0">'primer encuento navalon'!$AJ$17:$AJ$22</definedName>
    <definedName name="TIEMPO5" localSheetId="1">'segundo encuentro barracas'!$AJ$18:$AJ$23</definedName>
    <definedName name="TIEMPO5" localSheetId="2">'tercer encuentro la roda'!$AJ$19:$AJ$22</definedName>
    <definedName name="TIEMPO5">#REF!</definedName>
    <definedName name="TIEMPO8" localSheetId="0">'primer encuento navalon'!$AJ$26:$AJ$28</definedName>
    <definedName name="TIEMPO8" localSheetId="1">'segundo encuentro barracas'!$AJ$29:$AJ$30</definedName>
    <definedName name="TIEMPO8" localSheetId="2">'tercer encuentro la roda'!$AJ$29:$AJ$30</definedName>
    <definedName name="TIEMPO8">#REF!</definedName>
    <definedName name="TIEMPOS10" localSheetId="0">'primer encuento navalon'!$AK$26:$AK$28</definedName>
    <definedName name="TIEMPOS10" localSheetId="1">'segundo encuentro barracas'!$AK$29:$AK$30</definedName>
    <definedName name="TIEMPOS10" localSheetId="2">'tercer encuentro la roda'!$AK$29:$AK$30</definedName>
    <definedName name="TIEMPOS10">#REF!</definedName>
    <definedName name="TIEMPOS6" localSheetId="0">'primer encuento navalon'!$AK$17:$AK$22</definedName>
    <definedName name="TIEMPOS6" localSheetId="1">'segundo encuentro barracas'!$AK$18:$AK$23</definedName>
    <definedName name="TIEMPOS6" localSheetId="2">'tercer encuentro la roda'!$AK$19:$AK$22</definedName>
    <definedName name="TIEMPOS6">#REF!</definedName>
    <definedName name="TIEMPOT" localSheetId="0">'primer encuento navalon'!$AO$7:$AO$13</definedName>
    <definedName name="TIEMPOT" localSheetId="1">'segundo encuentro barracas'!$AO$7:$AO$9</definedName>
    <definedName name="TIEMPOT" localSheetId="2">'tercer encuentro la roda'!$AO$7:$AO$13</definedName>
    <definedName name="TIEMPOT">#REF!</definedName>
    <definedName name="TIEMPOT5" localSheetId="0">'primer encuento navalon'!$AO$17:$AO$22</definedName>
    <definedName name="TIEMPOT5" localSheetId="1">'segundo encuentro barracas'!$AO$18:$AO$23</definedName>
    <definedName name="TIEMPOT5" localSheetId="2">'tercer encuentro la roda'!$AO$19:$AO$22</definedName>
    <definedName name="TIEMPOT5">#REF!</definedName>
    <definedName name="TIEMPOT8" localSheetId="0">'primer encuento navalon'!$AO$26:$AO$28</definedName>
    <definedName name="TIEMPOT8" localSheetId="1">'segundo encuentro barracas'!$AO$29:$AO$30</definedName>
    <definedName name="TIEMPOT8" localSheetId="2">'tercer encuentro la roda'!$AO$29:$AO$30</definedName>
    <definedName name="TIEMPOT8">#REF!</definedName>
    <definedName name="TIEMPOTT" localSheetId="0">'primer encuento navalon'!$AO$32:$AO$35</definedName>
    <definedName name="TIEMPOTT" localSheetId="1">'segundo encuentro barracas'!$AO$36:$AO$39</definedName>
    <definedName name="TIEMPOTT" localSheetId="2">'tercer encuentro la roda'!$AO$36:$AO$40</definedName>
    <definedName name="TIEMPOTT">#REF!</definedName>
    <definedName name="v" localSheetId="0">'primer encuento navalon'!$AN$1</definedName>
    <definedName name="v" localSheetId="1">'segundo encuentro barracas'!$AN$1</definedName>
    <definedName name="v" localSheetId="2">'tercer encuentro la roda'!$AN$1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<sst xmlns="http://schemas.openxmlformats.org/spreadsheetml/2006/main" count="687" uniqueCount="63">
  <si>
    <t xml:space="preserve"> </t>
  </si>
  <si>
    <t>Dorsal</t>
  </si>
  <si>
    <t xml:space="preserve">NOTAS </t>
  </si>
  <si>
    <t>T</t>
  </si>
  <si>
    <t>TIEMPO TOTAL</t>
  </si>
  <si>
    <t>PUNTOS</t>
  </si>
  <si>
    <t>CAT.LARGA 4R 5/8 PERROS</t>
  </si>
  <si>
    <t>SALIDA</t>
  </si>
  <si>
    <t>LLEGADA</t>
  </si>
  <si>
    <t>DIST. KM</t>
  </si>
  <si>
    <t>VEL.MED.KM/H</t>
  </si>
  <si>
    <t xml:space="preserve">TIEMPO </t>
  </si>
  <si>
    <t>POSICION</t>
  </si>
  <si>
    <t>MUSHER</t>
  </si>
  <si>
    <t>DIFE.TIEMPO</t>
  </si>
  <si>
    <t>TIEMPO</t>
  </si>
  <si>
    <t>DIFE. TIEMPO</t>
  </si>
  <si>
    <t>DIFE.TIEMPO TOTAL</t>
  </si>
  <si>
    <t>CAT.CORTA 3R 3/4 PERROS</t>
  </si>
  <si>
    <t>BIKEJORING/PATIN 1 / 2 PERROS</t>
  </si>
  <si>
    <t>CANICROSS 1 CORRE.1 PERRO</t>
  </si>
  <si>
    <t>1ªMANGA</t>
  </si>
  <si>
    <t>2ªMANGA</t>
  </si>
  <si>
    <t>POS.FINAL</t>
  </si>
  <si>
    <t>EL RESULTADO FINAL ES LA SUMA DEL TIEMPO DE LAS DOS MANGAS</t>
  </si>
  <si>
    <t>LUIS</t>
  </si>
  <si>
    <t>LLOPIS</t>
  </si>
  <si>
    <t>MANOLO</t>
  </si>
  <si>
    <t>ISMAEL</t>
  </si>
  <si>
    <t>ALEX</t>
  </si>
  <si>
    <t>JOAQUIN</t>
  </si>
  <si>
    <t>TOMAS</t>
  </si>
  <si>
    <t>KIKE</t>
  </si>
  <si>
    <t>JAVIER</t>
  </si>
  <si>
    <t>IKER</t>
  </si>
  <si>
    <t>JOSE LUIS</t>
  </si>
  <si>
    <t>ANDRES</t>
  </si>
  <si>
    <t>JOSERRA</t>
  </si>
  <si>
    <t>OLGA</t>
  </si>
  <si>
    <t>MARIA</t>
  </si>
  <si>
    <t>FRAN</t>
  </si>
  <si>
    <t xml:space="preserve">PRIMER   ENCUENTRO  20/15  LIGA  MUSHINGFACIL  (NAVALON, CASA  DE  ARRIBA) </t>
  </si>
  <si>
    <t>RUBEN</t>
  </si>
  <si>
    <t>AUSENTE 2 MANGAS</t>
  </si>
  <si>
    <t>AUSENTE 1 MANGA</t>
  </si>
  <si>
    <t>GEREMIAS</t>
  </si>
  <si>
    <t>GERMIAS</t>
  </si>
  <si>
    <t>EL RESULTADO FINAL ES LA SUMA DEL TIEMPO DE LAS DOS MANAS</t>
  </si>
  <si>
    <t>SEGUNDA CARRERA DE LA LIGA MUSHINGFACIL 2014/15  BARRACAS)</t>
  </si>
  <si>
    <t>(BARRACAS)  DIAS 1 Y 2 DE NOVIEMBRE DE 2014</t>
  </si>
  <si>
    <t>1MANGA</t>
  </si>
  <si>
    <t>NOTAS</t>
  </si>
  <si>
    <t xml:space="preserve">JOSE LUIS </t>
  </si>
  <si>
    <t>CANICROSS 1 CORR. 1 PERRO</t>
  </si>
  <si>
    <t>TERCER ENCUENTRO DE LA LIGA MUSHINGFACIL 2014/15  (LA RODA,ALBACETE) LOS DIAS 15 Y 16 DE NOVIEMBRE DE 2014</t>
  </si>
  <si>
    <t>Navalon</t>
  </si>
  <si>
    <t>Barracas</t>
  </si>
  <si>
    <t>La Roda</t>
  </si>
  <si>
    <t>clasificacion</t>
  </si>
  <si>
    <t>RAFA GIMENEZ</t>
  </si>
  <si>
    <t>SERGIO</t>
  </si>
  <si>
    <t>JUAN</t>
  </si>
  <si>
    <t>3.8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</si>
</sst>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 &quot;\ #,##0;\-&quot; &quot;\ #,##0"/>
    <numFmt numFmtId="181" formatCode="&quot; &quot;\ #,##0;[Red]\-&quot; &quot;\ #,##0"/>
    <numFmt numFmtId="182" formatCode="&quot; &quot;\ #,##0.00;\-&quot; &quot;\ #,##0.00"/>
    <numFmt numFmtId="183" formatCode="&quot; &quot;\ #,##0.00;[Red]\-&quot; &quot;\ #,##0.00"/>
    <numFmt numFmtId="184" formatCode="_-&quot; &quot;\ * #,##0_-;\-&quot; &quot;\ * #,##0_-;_-&quot; &quot;\ * &quot;-&quot;_-;_-@_-"/>
    <numFmt numFmtId="185" formatCode="_-* #,##0_-;\-* #,##0_-;_-* &quot;-&quot;_-;_-@_-"/>
    <numFmt numFmtId="186" formatCode="_-&quot; &quot;\ * #,##0.00_-;\-&quot; &quot;\ * #,##0.00_-;_-&quot; &quot;\ 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0E+00"/>
    <numFmt numFmtId="193" formatCode="h\O\Ryy\-\(hh:mm:ss\)"/>
    <numFmt numFmtId="194" formatCode="0.00000000"/>
    <numFmt numFmtId="195" formatCode="0.0000000"/>
    <numFmt numFmtId="196" formatCode="\(hh:mm:ss\)"/>
    <numFmt numFmtId="197" formatCode="hh:mm:ss"/>
  </numFmts>
  <fonts count="41">
    <font>
      <sz val="10"/>
      <name val="Univers"/>
      <family val="0"/>
    </font>
    <font>
      <b/>
      <sz val="10"/>
      <name val="Univers"/>
      <family val="0"/>
    </font>
    <font>
      <b/>
      <sz val="9"/>
      <name val="Univers"/>
      <family val="0"/>
    </font>
    <font>
      <u val="single"/>
      <sz val="7.5"/>
      <color indexed="12"/>
      <name val="Univers"/>
      <family val="0"/>
    </font>
    <font>
      <u val="single"/>
      <sz val="7.5"/>
      <color indexed="36"/>
      <name val="Univers"/>
      <family val="0"/>
    </font>
    <font>
      <sz val="10"/>
      <color indexed="8"/>
      <name val="Univers"/>
      <family val="0"/>
    </font>
    <font>
      <b/>
      <sz val="10"/>
      <color indexed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5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 locked="0"/>
    </xf>
    <xf numFmtId="21" fontId="0" fillId="0" borderId="0" xfId="0" applyNumberFormat="1" applyAlignment="1" applyProtection="1">
      <alignment horizontal="center"/>
      <protection hidden="1" locked="0"/>
    </xf>
    <xf numFmtId="45" fontId="0" fillId="0" borderId="0" xfId="0" applyNumberFormat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21" fontId="0" fillId="0" borderId="10" xfId="0" applyNumberFormat="1" applyBorder="1" applyAlignment="1" applyProtection="1">
      <alignment horizontal="center"/>
      <protection hidden="1" locked="0"/>
    </xf>
    <xf numFmtId="45" fontId="0" fillId="0" borderId="10" xfId="0" applyNumberFormat="1" applyBorder="1" applyAlignment="1" applyProtection="1">
      <alignment horizontal="center"/>
      <protection hidden="1" locked="0"/>
    </xf>
    <xf numFmtId="2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 horizontal="center"/>
      <protection hidden="1" locked="0"/>
    </xf>
    <xf numFmtId="21" fontId="0" fillId="0" borderId="10" xfId="0" applyNumberFormat="1" applyFont="1" applyBorder="1" applyAlignment="1" applyProtection="1">
      <alignment horizontal="center"/>
      <protection hidden="1" locked="0"/>
    </xf>
    <xf numFmtId="45" fontId="0" fillId="0" borderId="10" xfId="0" applyNumberFormat="1" applyFont="1" applyBorder="1" applyAlignment="1" applyProtection="1">
      <alignment horizontal="center"/>
      <protection hidden="1" locked="0"/>
    </xf>
    <xf numFmtId="21" fontId="0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21" fontId="5" fillId="0" borderId="10" xfId="0" applyNumberFormat="1" applyFont="1" applyBorder="1" applyAlignment="1" applyProtection="1">
      <alignment horizontal="center"/>
      <protection hidden="1" locked="0"/>
    </xf>
    <xf numFmtId="45" fontId="5" fillId="0" borderId="10" xfId="0" applyNumberFormat="1" applyFont="1" applyBorder="1" applyAlignment="1" applyProtection="1">
      <alignment horizontal="center"/>
      <protection hidden="1" locked="0"/>
    </xf>
    <xf numFmtId="21" fontId="5" fillId="0" borderId="1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21" fontId="0" fillId="0" borderId="11" xfId="0" applyNumberFormat="1" applyFont="1" applyBorder="1" applyAlignment="1" applyProtection="1">
      <alignment horizontal="center"/>
      <protection hidden="1" locked="0"/>
    </xf>
    <xf numFmtId="21" fontId="0" fillId="0" borderId="11" xfId="0" applyNumberFormat="1" applyBorder="1" applyAlignment="1" applyProtection="1">
      <alignment horizontal="center"/>
      <protection hidden="1" locked="0"/>
    </xf>
    <xf numFmtId="21" fontId="5" fillId="0" borderId="11" xfId="0" applyNumberFormat="1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21" fontId="0" fillId="33" borderId="12" xfId="0" applyNumberFormat="1" applyFill="1" applyBorder="1" applyAlignment="1" applyProtection="1">
      <alignment horizontal="center"/>
      <protection hidden="1" locked="0"/>
    </xf>
    <xf numFmtId="21" fontId="0" fillId="33" borderId="0" xfId="0" applyNumberFormat="1" applyFill="1" applyBorder="1" applyAlignment="1" applyProtection="1">
      <alignment horizontal="center"/>
      <protection hidden="1" locked="0"/>
    </xf>
    <xf numFmtId="45" fontId="0" fillId="33" borderId="0" xfId="0" applyNumberFormat="1" applyFill="1" applyBorder="1" applyAlignment="1" applyProtection="1">
      <alignment horizontal="center"/>
      <protection hidden="1" locked="0"/>
    </xf>
    <xf numFmtId="21" fontId="0" fillId="33" borderId="13" xfId="0" applyNumberFormat="1" applyFill="1" applyBorder="1" applyAlignment="1" applyProtection="1">
      <alignment horizontal="center"/>
      <protection hidden="1"/>
    </xf>
    <xf numFmtId="21" fontId="0" fillId="33" borderId="0" xfId="0" applyNumberFormat="1" applyFill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21" fontId="0" fillId="33" borderId="10" xfId="0" applyNumberFormat="1" applyFill="1" applyBorder="1" applyAlignment="1" applyProtection="1">
      <alignment horizontal="center"/>
      <protection hidden="1" locked="0"/>
    </xf>
    <xf numFmtId="45" fontId="0" fillId="33" borderId="10" xfId="0" applyNumberFormat="1" applyFill="1" applyBorder="1" applyAlignment="1" applyProtection="1">
      <alignment horizontal="center"/>
      <protection hidden="1" locked="0"/>
    </xf>
    <xf numFmtId="21" fontId="0" fillId="33" borderId="10" xfId="0" applyNumberForma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 locked="0"/>
    </xf>
    <xf numFmtId="21" fontId="0" fillId="33" borderId="11" xfId="0" applyNumberFormat="1" applyFill="1" applyBorder="1" applyAlignment="1" applyProtection="1">
      <alignment horizontal="center"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21" fontId="0" fillId="0" borderId="11" xfId="0" applyNumberFormat="1" applyFont="1" applyBorder="1" applyAlignment="1" applyProtection="1">
      <alignment horizontal="center"/>
      <protection hidden="1" locked="0"/>
    </xf>
    <xf numFmtId="21" fontId="5" fillId="0" borderId="11" xfId="0" applyNumberFormat="1" applyFont="1" applyBorder="1" applyAlignment="1" applyProtection="1">
      <alignment horizontal="center"/>
      <protection hidden="1" locked="0"/>
    </xf>
    <xf numFmtId="0" fontId="6" fillId="0" borderId="10" xfId="0" applyFont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21" fontId="0" fillId="33" borderId="0" xfId="0" applyNumberFormat="1" applyFill="1" applyBorder="1" applyAlignment="1" applyProtection="1">
      <alignment horizontal="center"/>
      <protection hidden="1"/>
    </xf>
    <xf numFmtId="2" fontId="0" fillId="0" borderId="10" xfId="0" applyNumberFormat="1" applyFont="1" applyBorder="1" applyAlignment="1" applyProtection="1">
      <alignment horizontal="center"/>
      <protection hidden="1"/>
    </xf>
    <xf numFmtId="0" fontId="1" fillId="34" borderId="10" xfId="0" applyNumberFormat="1" applyFont="1" applyFill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21" fontId="0" fillId="35" borderId="0" xfId="0" applyNumberFormat="1" applyFont="1" applyFill="1" applyBorder="1" applyAlignment="1" applyProtection="1">
      <alignment horizontal="center"/>
      <protection hidden="1"/>
    </xf>
    <xf numFmtId="21" fontId="0" fillId="35" borderId="1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95" fontId="0" fillId="0" borderId="10" xfId="0" applyNumberFormat="1" applyBorder="1" applyAlignment="1" applyProtection="1">
      <alignment horizontal="center"/>
      <protection hidden="1"/>
    </xf>
    <xf numFmtId="197" fontId="0" fillId="0" borderId="10" xfId="0" applyNumberFormat="1" applyBorder="1" applyAlignment="1" applyProtection="1">
      <alignment horizontal="center"/>
      <protection hidden="1"/>
    </xf>
    <xf numFmtId="0" fontId="1" fillId="34" borderId="11" xfId="0" applyNumberFormat="1" applyFont="1" applyFill="1" applyBorder="1" applyAlignment="1" applyProtection="1">
      <alignment horizontal="center"/>
      <protection hidden="1" locked="0"/>
    </xf>
    <xf numFmtId="0" fontId="0" fillId="36" borderId="10" xfId="0" applyFont="1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21" fontId="1" fillId="0" borderId="10" xfId="0" applyNumberFormat="1" applyFont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hidden="1"/>
    </xf>
    <xf numFmtId="0" fontId="1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21" fontId="0" fillId="37" borderId="10" xfId="0" applyNumberFormat="1" applyFill="1" applyBorder="1" applyAlignment="1" applyProtection="1">
      <alignment horizontal="center"/>
      <protection hidden="1"/>
    </xf>
    <xf numFmtId="0" fontId="0" fillId="38" borderId="10" xfId="0" applyFill="1" applyBorder="1" applyAlignment="1" applyProtection="1">
      <alignment horizontal="center"/>
      <protection hidden="1" locked="0"/>
    </xf>
    <xf numFmtId="0" fontId="0" fillId="38" borderId="10" xfId="0" applyFont="1" applyFill="1" applyBorder="1" applyAlignment="1" applyProtection="1">
      <alignment horizontal="center"/>
      <protection hidden="1" locked="0"/>
    </xf>
    <xf numFmtId="0" fontId="5" fillId="38" borderId="10" xfId="0" applyFont="1" applyFill="1" applyBorder="1" applyAlignment="1" applyProtection="1">
      <alignment horizontal="center"/>
      <protection hidden="1" locked="0"/>
    </xf>
    <xf numFmtId="0" fontId="0" fillId="38" borderId="10" xfId="0" applyFont="1" applyFill="1" applyBorder="1" applyAlignment="1" applyProtection="1">
      <alignment horizontal="center"/>
      <protection hidden="1" locked="0"/>
    </xf>
    <xf numFmtId="0" fontId="5" fillId="38" borderId="10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197" fontId="0" fillId="0" borderId="11" xfId="0" applyNumberFormat="1" applyFill="1" applyBorder="1" applyAlignment="1" applyProtection="1">
      <alignment horizontal="center"/>
      <protection hidden="1"/>
    </xf>
    <xf numFmtId="197" fontId="0" fillId="0" borderId="11" xfId="0" applyNumberFormat="1" applyBorder="1" applyAlignment="1" applyProtection="1">
      <alignment horizontal="center"/>
      <protection hidden="1"/>
    </xf>
    <xf numFmtId="21" fontId="0" fillId="0" borderId="11" xfId="0" applyNumberFormat="1" applyBorder="1" applyAlignment="1" applyProtection="1">
      <alignment horizontal="center"/>
      <protection hidden="1"/>
    </xf>
    <xf numFmtId="21" fontId="5" fillId="0" borderId="11" xfId="0" applyNumberFormat="1" applyFont="1" applyBorder="1" applyAlignment="1" applyProtection="1">
      <alignment horizontal="center"/>
      <protection hidden="1"/>
    </xf>
    <xf numFmtId="14" fontId="2" fillId="35" borderId="16" xfId="0" applyNumberFormat="1" applyFont="1" applyFill="1" applyBorder="1" applyAlignment="1" applyProtection="1">
      <alignment horizontal="center"/>
      <protection hidden="1"/>
    </xf>
    <xf numFmtId="21" fontId="0" fillId="0" borderId="10" xfId="0" applyNumberFormat="1" applyFill="1" applyBorder="1" applyAlignment="1" applyProtection="1">
      <alignment horizontal="center"/>
      <protection hidden="1"/>
    </xf>
    <xf numFmtId="21" fontId="5" fillId="0" borderId="10" xfId="0" applyNumberFormat="1" applyFont="1" applyFill="1" applyBorder="1" applyAlignment="1" applyProtection="1">
      <alignment horizontal="center"/>
      <protection hidden="1"/>
    </xf>
    <xf numFmtId="21" fontId="0" fillId="0" borderId="10" xfId="0" applyNumberFormat="1" applyFont="1" applyFill="1" applyBorder="1" applyAlignment="1" applyProtection="1">
      <alignment horizontal="center"/>
      <protection hidden="1"/>
    </xf>
    <xf numFmtId="21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21" fontId="0" fillId="37" borderId="10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14" fontId="2" fillId="34" borderId="13" xfId="0" applyNumberFormat="1" applyFont="1" applyFill="1" applyBorder="1" applyAlignment="1" applyProtection="1">
      <alignment horizontal="center"/>
      <protection hidden="1"/>
    </xf>
    <xf numFmtId="14" fontId="2" fillId="34" borderId="0" xfId="0" applyNumberFormat="1" applyFont="1" applyFill="1" applyBorder="1" applyAlignment="1" applyProtection="1">
      <alignment horizontal="center"/>
      <protection hidden="1"/>
    </xf>
    <xf numFmtId="21" fontId="1" fillId="34" borderId="0" xfId="0" applyNumberFormat="1" applyFont="1" applyFill="1" applyAlignment="1" applyProtection="1">
      <alignment horizontal="center"/>
      <protection hidden="1" locked="0"/>
    </xf>
    <xf numFmtId="0" fontId="1" fillId="34" borderId="0" xfId="0" applyFont="1" applyFill="1" applyAlignment="1" applyProtection="1">
      <alignment horizontal="center"/>
      <protection hidden="1"/>
    </xf>
    <xf numFmtId="45" fontId="1" fillId="33" borderId="15" xfId="0" applyNumberFormat="1" applyFont="1" applyFill="1" applyBorder="1" applyAlignment="1" applyProtection="1">
      <alignment horizontal="center"/>
      <protection hidden="1"/>
    </xf>
    <xf numFmtId="0" fontId="0" fillId="35" borderId="15" xfId="0" applyFont="1" applyFill="1" applyBorder="1" applyAlignment="1" applyProtection="1">
      <alignment horizontal="center"/>
      <protection hidden="1"/>
    </xf>
    <xf numFmtId="0" fontId="1" fillId="36" borderId="10" xfId="0" applyFont="1" applyFill="1" applyBorder="1" applyAlignment="1" applyProtection="1">
      <alignment horizontal="center"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2" fillId="39" borderId="0" xfId="0" applyFont="1" applyFill="1" applyBorder="1" applyAlignment="1" applyProtection="1">
      <alignment horizontal="center"/>
      <protection hidden="1"/>
    </xf>
    <xf numFmtId="0" fontId="1" fillId="39" borderId="0" xfId="0" applyFont="1" applyFill="1" applyAlignment="1" applyProtection="1">
      <alignment/>
      <protection hidden="1"/>
    </xf>
    <xf numFmtId="0" fontId="1" fillId="39" borderId="10" xfId="0" applyFont="1" applyFill="1" applyBorder="1" applyAlignment="1" applyProtection="1">
      <alignment/>
      <protection hidden="1" locked="0"/>
    </xf>
    <xf numFmtId="0" fontId="0" fillId="39" borderId="10" xfId="0" applyFont="1" applyFill="1" applyBorder="1" applyAlignment="1" applyProtection="1">
      <alignment horizontal="center"/>
      <protection hidden="1" locked="0"/>
    </xf>
    <xf numFmtId="0" fontId="0" fillId="39" borderId="10" xfId="0" applyFont="1" applyFill="1" applyBorder="1" applyAlignment="1" applyProtection="1">
      <alignment/>
      <protection hidden="1" locked="0"/>
    </xf>
    <xf numFmtId="21" fontId="0" fillId="39" borderId="10" xfId="0" applyNumberFormat="1" applyFont="1" applyFill="1" applyBorder="1" applyAlignment="1" applyProtection="1">
      <alignment horizontal="center"/>
      <protection hidden="1" locked="0"/>
    </xf>
    <xf numFmtId="0" fontId="0" fillId="39" borderId="10" xfId="0" applyNumberFormat="1" applyFont="1" applyFill="1" applyBorder="1" applyAlignment="1" applyProtection="1">
      <alignment horizontal="center"/>
      <protection hidden="1" locked="0"/>
    </xf>
    <xf numFmtId="0" fontId="0" fillId="39" borderId="10" xfId="0" applyFill="1" applyBorder="1" applyAlignment="1" applyProtection="1">
      <alignment horizontal="center"/>
      <protection hidden="1" locked="0"/>
    </xf>
    <xf numFmtId="0" fontId="0" fillId="39" borderId="10" xfId="0" applyFill="1" applyBorder="1" applyAlignment="1" applyProtection="1">
      <alignment/>
      <protection hidden="1" locked="0"/>
    </xf>
    <xf numFmtId="21" fontId="0" fillId="39" borderId="10" xfId="0" applyNumberFormat="1" applyFill="1" applyBorder="1" applyAlignment="1" applyProtection="1">
      <alignment horizontal="center"/>
      <protection hidden="1" locked="0"/>
    </xf>
    <xf numFmtId="0" fontId="1" fillId="39" borderId="0" xfId="0" applyFont="1" applyFill="1" applyAlignment="1" applyProtection="1">
      <alignment horizontal="center"/>
      <protection hidden="1"/>
    </xf>
    <xf numFmtId="45" fontId="1" fillId="34" borderId="15" xfId="0" applyNumberFormat="1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9" borderId="10" xfId="0" applyFont="1" applyFill="1" applyBorder="1" applyAlignment="1" applyProtection="1">
      <alignment/>
      <protection hidden="1" locked="0"/>
    </xf>
    <xf numFmtId="0" fontId="1" fillId="39" borderId="0" xfId="0" applyFont="1" applyFill="1" applyBorder="1" applyAlignment="1" applyProtection="1">
      <alignment/>
      <protection hidden="1" locked="0"/>
    </xf>
    <xf numFmtId="0" fontId="0" fillId="39" borderId="0" xfId="0" applyFont="1" applyFill="1" applyBorder="1" applyAlignment="1" applyProtection="1">
      <alignment horizontal="center"/>
      <protection hidden="1" locked="0"/>
    </xf>
    <xf numFmtId="0" fontId="0" fillId="39" borderId="0" xfId="0" applyFont="1" applyFill="1" applyBorder="1" applyAlignment="1" applyProtection="1">
      <alignment/>
      <protection hidden="1" locked="0"/>
    </xf>
    <xf numFmtId="21" fontId="0" fillId="39" borderId="12" xfId="0" applyNumberFormat="1" applyFont="1" applyFill="1" applyBorder="1" applyAlignment="1" applyProtection="1">
      <alignment horizontal="center"/>
      <protection hidden="1" locked="0"/>
    </xf>
    <xf numFmtId="21" fontId="0" fillId="39" borderId="0" xfId="0" applyNumberFormat="1" applyFont="1" applyFill="1" applyBorder="1" applyAlignment="1" applyProtection="1">
      <alignment horizontal="center"/>
      <protection hidden="1" locked="0"/>
    </xf>
    <xf numFmtId="0" fontId="0" fillId="39" borderId="0" xfId="0" applyNumberFormat="1" applyFont="1" applyFill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97" fontId="0" fillId="0" borderId="0" xfId="0" applyNumberFormat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 locked="0"/>
    </xf>
    <xf numFmtId="0" fontId="0" fillId="36" borderId="0" xfId="0" applyFont="1" applyFill="1" applyBorder="1" applyAlignment="1" applyProtection="1">
      <alignment horizontal="center"/>
      <protection hidden="1"/>
    </xf>
    <xf numFmtId="21" fontId="1" fillId="0" borderId="0" xfId="0" applyNumberFormat="1" applyFont="1" applyBorder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21" fontId="0" fillId="37" borderId="0" xfId="0" applyNumberFormat="1" applyFill="1" applyBorder="1" applyAlignment="1" applyProtection="1">
      <alignment horizontal="center"/>
      <protection hidden="1"/>
    </xf>
    <xf numFmtId="21" fontId="0" fillId="37" borderId="0" xfId="0" applyNumberFormat="1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21" fontId="0" fillId="39" borderId="12" xfId="0" applyNumberFormat="1" applyFill="1" applyBorder="1" applyAlignment="1" applyProtection="1">
      <alignment horizontal="center"/>
      <protection hidden="1" locked="0"/>
    </xf>
    <xf numFmtId="21" fontId="0" fillId="39" borderId="0" xfId="0" applyNumberFormat="1" applyFill="1" applyBorder="1" applyAlignment="1" applyProtection="1">
      <alignment horizontal="center"/>
      <protection hidden="1" locked="0"/>
    </xf>
    <xf numFmtId="195" fontId="0" fillId="0" borderId="0" xfId="0" applyNumberFormat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/>
      <protection hidden="1" locked="0"/>
    </xf>
    <xf numFmtId="0" fontId="0" fillId="36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hidden="1"/>
    </xf>
    <xf numFmtId="0" fontId="0" fillId="37" borderId="10" xfId="0" applyFont="1" applyFill="1" applyBorder="1" applyAlignment="1" applyProtection="1">
      <alignment/>
      <protection hidden="1"/>
    </xf>
    <xf numFmtId="21" fontId="0" fillId="37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6" borderId="0" xfId="0" applyFill="1" applyBorder="1" applyAlignment="1" applyProtection="1">
      <alignment horizontal="center"/>
      <protection hidden="1"/>
    </xf>
    <xf numFmtId="21" fontId="0" fillId="37" borderId="0" xfId="0" applyNumberFormat="1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2" fontId="1" fillId="34" borderId="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197" fontId="1" fillId="34" borderId="0" xfId="0" applyNumberFormat="1" applyFont="1" applyFill="1" applyBorder="1" applyAlignment="1" applyProtection="1">
      <alignment horizontal="center"/>
      <protection hidden="1"/>
    </xf>
    <xf numFmtId="21" fontId="1" fillId="34" borderId="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 horizontal="center"/>
      <protection hidden="1" locked="0"/>
    </xf>
    <xf numFmtId="21" fontId="0" fillId="0" borderId="11" xfId="0" applyNumberFormat="1" applyFont="1" applyBorder="1" applyAlignment="1" applyProtection="1">
      <alignment horizontal="center"/>
      <protection hidden="1" locked="0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39" borderId="10" xfId="0" applyFont="1" applyFill="1" applyBorder="1" applyAlignment="1" applyProtection="1">
      <alignment horizontal="center"/>
      <protection hidden="1" locked="0"/>
    </xf>
    <xf numFmtId="0" fontId="0" fillId="39" borderId="10" xfId="0" applyFont="1" applyFill="1" applyBorder="1" applyAlignment="1" applyProtection="1">
      <alignment/>
      <protection hidden="1" locked="0"/>
    </xf>
    <xf numFmtId="21" fontId="0" fillId="39" borderId="10" xfId="0" applyNumberFormat="1" applyFont="1" applyFill="1" applyBorder="1" applyAlignment="1" applyProtection="1">
      <alignment horizontal="center"/>
      <protection hidden="1" locked="0"/>
    </xf>
    <xf numFmtId="0" fontId="0" fillId="39" borderId="10" xfId="0" applyNumberFormat="1" applyFont="1" applyFill="1" applyBorder="1" applyAlignment="1" applyProtection="1">
      <alignment horizontal="center"/>
      <protection hidden="1" locked="0"/>
    </xf>
    <xf numFmtId="2" fontId="0" fillId="0" borderId="10" xfId="0" applyNumberFormat="1" applyFont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 horizontal="center"/>
      <protection hidden="1" locked="0"/>
    </xf>
    <xf numFmtId="0" fontId="0" fillId="39" borderId="0" xfId="0" applyFill="1" applyBorder="1" applyAlignment="1" applyProtection="1">
      <alignment/>
      <protection hidden="1" locked="0"/>
    </xf>
    <xf numFmtId="0" fontId="0" fillId="39" borderId="0" xfId="0" applyNumberFormat="1" applyFont="1" applyFill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21" fontId="1" fillId="34" borderId="12" xfId="0" applyNumberFormat="1" applyFont="1" applyFill="1" applyBorder="1" applyAlignment="1" applyProtection="1">
      <alignment horizontal="center"/>
      <protection hidden="1" locked="0"/>
    </xf>
    <xf numFmtId="21" fontId="1" fillId="34" borderId="0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/>
      <protection hidden="1" locked="0"/>
    </xf>
    <xf numFmtId="0" fontId="2" fillId="34" borderId="12" xfId="0" applyFont="1" applyFill="1" applyBorder="1" applyAlignment="1" applyProtection="1">
      <alignment horizontal="center"/>
      <protection hidden="1"/>
    </xf>
    <xf numFmtId="21" fontId="0" fillId="34" borderId="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>
      <alignment/>
      <protection hidden="1" locked="0"/>
    </xf>
    <xf numFmtId="0" fontId="0" fillId="34" borderId="0" xfId="0" applyFont="1" applyFill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 horizontal="center"/>
      <protection hidden="1" locked="0"/>
    </xf>
    <xf numFmtId="21" fontId="0" fillId="0" borderId="10" xfId="0" applyNumberFormat="1" applyFont="1" applyBorder="1" applyAlignment="1" applyProtection="1">
      <alignment horizontal="center"/>
      <protection hidden="1" locked="0"/>
    </xf>
    <xf numFmtId="45" fontId="0" fillId="0" borderId="10" xfId="0" applyNumberFormat="1" applyFont="1" applyBorder="1" applyAlignment="1" applyProtection="1">
      <alignment horizontal="center"/>
      <protection hidden="1" locked="0"/>
    </xf>
    <xf numFmtId="21" fontId="0" fillId="0" borderId="10" xfId="0" applyNumberFormat="1" applyFont="1" applyBorder="1" applyAlignment="1" applyProtection="1">
      <alignment horizontal="center"/>
      <protection hidden="1"/>
    </xf>
    <xf numFmtId="21" fontId="0" fillId="0" borderId="10" xfId="0" applyNumberFormat="1" applyFont="1" applyFill="1" applyBorder="1" applyAlignment="1" applyProtection="1">
      <alignment horizontal="center"/>
      <protection hidden="1"/>
    </xf>
    <xf numFmtId="20" fontId="0" fillId="0" borderId="13" xfId="0" applyNumberFormat="1" applyBorder="1" applyAlignment="1" applyProtection="1">
      <alignment horizontal="center"/>
      <protection hidden="1"/>
    </xf>
    <xf numFmtId="21" fontId="0" fillId="0" borderId="13" xfId="0" applyNumberForma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0" fillId="39" borderId="10" xfId="0" applyNumberFormat="1" applyFill="1" applyBorder="1" applyAlignment="1" applyProtection="1">
      <alignment horizontal="center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4"/>
  <sheetViews>
    <sheetView zoomScale="75" zoomScaleNormal="75" zoomScalePageLayoutView="0" workbookViewId="0" topLeftCell="Y13">
      <selection activeCell="AD24" sqref="AD24"/>
    </sheetView>
  </sheetViews>
  <sheetFormatPr defaultColWidth="9.25390625" defaultRowHeight="12.75"/>
  <cols>
    <col min="1" max="1" width="16.00390625" style="1" customWidth="1"/>
    <col min="2" max="2" width="8.625" style="2" hidden="1" customWidth="1"/>
    <col min="3" max="3" width="19.875" style="1" customWidth="1"/>
    <col min="4" max="4" width="15.125" style="2" customWidth="1"/>
    <col min="5" max="5" width="17.625" style="2" customWidth="1"/>
    <col min="6" max="6" width="14.00390625" style="8" customWidth="1"/>
    <col min="7" max="7" width="16.875" style="8" customWidth="1"/>
    <col min="8" max="8" width="14.375" style="2" customWidth="1"/>
    <col min="9" max="9" width="10.75390625" style="2" customWidth="1"/>
    <col min="10" max="10" width="21.625" style="2" customWidth="1"/>
    <col min="11" max="11" width="12.625" style="2" hidden="1" customWidth="1"/>
    <col min="12" max="12" width="18.25390625" style="2" customWidth="1"/>
    <col min="13" max="13" width="21.625" style="2" customWidth="1"/>
    <col min="14" max="14" width="1.875" style="80" customWidth="1"/>
    <col min="15" max="15" width="12.00390625" style="2" customWidth="1"/>
    <col min="16" max="16" width="12.75390625" style="2" customWidth="1"/>
    <col min="17" max="17" width="18.125" style="8" customWidth="1"/>
    <col min="18" max="18" width="17.75390625" style="8" customWidth="1"/>
    <col min="19" max="19" width="19.00390625" style="6" customWidth="1"/>
    <col min="20" max="20" width="11.875" style="2" customWidth="1"/>
    <col min="21" max="21" width="19.125" style="2" customWidth="1"/>
    <col min="22" max="22" width="19.00390625" style="1" hidden="1" customWidth="1"/>
    <col min="23" max="23" width="14.625" style="1" customWidth="1"/>
    <col min="24" max="24" width="22.00390625" style="1" customWidth="1"/>
    <col min="25" max="25" width="12.625" style="1" customWidth="1"/>
    <col min="26" max="26" width="18.375" style="1" customWidth="1"/>
    <col min="27" max="27" width="13.125" style="1" hidden="1" customWidth="1"/>
    <col min="28" max="28" width="20.25390625" style="1" customWidth="1"/>
    <col min="29" max="29" width="22.125" style="1" customWidth="1"/>
    <col min="30" max="30" width="14.125" style="1" customWidth="1"/>
    <col min="31" max="32" width="7.75390625" style="1" hidden="1" customWidth="1"/>
    <col min="33" max="33" width="1.75390625" style="1" hidden="1" customWidth="1"/>
    <col min="34" max="34" width="7.375" style="1" hidden="1" customWidth="1"/>
    <col min="35" max="35" width="34.625" style="91" hidden="1" customWidth="1"/>
    <col min="36" max="36" width="19.625" style="1" hidden="1" customWidth="1"/>
    <col min="37" max="37" width="18.125" style="1" hidden="1" customWidth="1"/>
    <col min="38" max="38" width="22.25390625" style="1" hidden="1" customWidth="1"/>
    <col min="39" max="39" width="17.625" style="1" hidden="1" customWidth="1"/>
    <col min="40" max="40" width="21.625" style="1" hidden="1" customWidth="1"/>
    <col min="41" max="41" width="11.00390625" style="1" hidden="1" customWidth="1"/>
    <col min="42" max="16384" width="9.25390625" style="1" customWidth="1"/>
  </cols>
  <sheetData>
    <row r="1" spans="1:35" ht="12.75">
      <c r="A1" s="1" t="s">
        <v>0</v>
      </c>
      <c r="F1" s="3"/>
      <c r="G1" s="3"/>
      <c r="N1" s="84"/>
      <c r="Q1" s="3"/>
      <c r="R1" s="3"/>
      <c r="S1" s="2"/>
      <c r="T1" s="7"/>
      <c r="AI1" s="104"/>
    </row>
    <row r="2" spans="6:35" ht="12.75">
      <c r="F2" s="3"/>
      <c r="G2" s="3"/>
      <c r="N2" s="84"/>
      <c r="Q2" s="3"/>
      <c r="R2" s="3"/>
      <c r="S2" s="2"/>
      <c r="T2" s="7"/>
      <c r="AI2" s="104"/>
    </row>
    <row r="3" spans="3:35" ht="12.75">
      <c r="C3" s="1" t="s">
        <v>41</v>
      </c>
      <c r="F3" s="3"/>
      <c r="G3" s="3"/>
      <c r="N3" s="84"/>
      <c r="Q3" s="3"/>
      <c r="R3" s="3"/>
      <c r="S3" s="2"/>
      <c r="T3" s="7"/>
      <c r="AI3" s="104"/>
    </row>
    <row r="4" spans="6:35" ht="12.75">
      <c r="F4" s="3"/>
      <c r="G4" s="3"/>
      <c r="N4" s="84"/>
      <c r="Q4" s="3"/>
      <c r="R4" s="3"/>
      <c r="S4" s="2"/>
      <c r="T4" s="7"/>
      <c r="AI4" s="104"/>
    </row>
    <row r="5" spans="1:35" s="71" customFormat="1" ht="12.75">
      <c r="A5" s="66" t="s">
        <v>6</v>
      </c>
      <c r="B5" s="70"/>
      <c r="D5" s="67" t="s">
        <v>21</v>
      </c>
      <c r="E5" s="68" t="s">
        <v>21</v>
      </c>
      <c r="F5" s="124" t="s">
        <v>21</v>
      </c>
      <c r="G5" s="139" t="s">
        <v>21</v>
      </c>
      <c r="H5" s="140" t="s">
        <v>21</v>
      </c>
      <c r="I5" s="141" t="s">
        <v>21</v>
      </c>
      <c r="J5" s="141" t="s">
        <v>21</v>
      </c>
      <c r="K5" s="141"/>
      <c r="L5" s="141" t="s">
        <v>21</v>
      </c>
      <c r="M5" s="141" t="s">
        <v>21</v>
      </c>
      <c r="N5" s="125"/>
      <c r="O5" s="68" t="s">
        <v>22</v>
      </c>
      <c r="P5" s="68" t="s">
        <v>22</v>
      </c>
      <c r="Q5" s="124" t="s">
        <v>22</v>
      </c>
      <c r="R5" s="139" t="s">
        <v>22</v>
      </c>
      <c r="S5" s="123" t="s">
        <v>22</v>
      </c>
      <c r="T5" s="122" t="s">
        <v>22</v>
      </c>
      <c r="U5" s="123" t="s">
        <v>22</v>
      </c>
      <c r="V5" s="123"/>
      <c r="W5" s="123" t="s">
        <v>22</v>
      </c>
      <c r="X5" s="123" t="s">
        <v>22</v>
      </c>
      <c r="Y5" s="123"/>
      <c r="Z5" s="123"/>
      <c r="AA5" s="123"/>
      <c r="AB5" s="123" t="s">
        <v>24</v>
      </c>
      <c r="AC5" s="123"/>
      <c r="AD5" s="123"/>
      <c r="AE5" s="69"/>
      <c r="AF5" s="69"/>
      <c r="AG5" s="69"/>
      <c r="AH5" s="69"/>
      <c r="AI5" s="69"/>
    </row>
    <row r="6" spans="1:41" ht="12.75">
      <c r="A6" s="129" t="s">
        <v>13</v>
      </c>
      <c r="B6" s="138" t="s">
        <v>1</v>
      </c>
      <c r="C6" s="129" t="s">
        <v>2</v>
      </c>
      <c r="D6" s="127" t="s">
        <v>7</v>
      </c>
      <c r="E6" s="128" t="s">
        <v>8</v>
      </c>
      <c r="F6" s="128" t="s">
        <v>9</v>
      </c>
      <c r="G6" s="119" t="s">
        <v>10</v>
      </c>
      <c r="H6" s="120" t="s">
        <v>11</v>
      </c>
      <c r="I6" s="121" t="s">
        <v>12</v>
      </c>
      <c r="J6" s="121" t="s">
        <v>13</v>
      </c>
      <c r="K6" s="121" t="s">
        <v>3</v>
      </c>
      <c r="L6" s="121" t="s">
        <v>11</v>
      </c>
      <c r="M6" s="121" t="s">
        <v>14</v>
      </c>
      <c r="N6" s="109"/>
      <c r="O6" s="127" t="str">
        <f>D6</f>
        <v>SALIDA</v>
      </c>
      <c r="P6" s="128" t="str">
        <f>E6</f>
        <v>LLEGADA</v>
      </c>
      <c r="Q6" s="128" t="s">
        <v>9</v>
      </c>
      <c r="R6" s="119" t="s">
        <v>10</v>
      </c>
      <c r="S6" s="120" t="s">
        <v>15</v>
      </c>
      <c r="T6" s="122" t="s">
        <v>12</v>
      </c>
      <c r="U6" s="121" t="s">
        <v>13</v>
      </c>
      <c r="V6" s="123" t="s">
        <v>3</v>
      </c>
      <c r="W6" s="123" t="s">
        <v>11</v>
      </c>
      <c r="X6" s="121" t="s">
        <v>16</v>
      </c>
      <c r="Y6" s="123" t="s">
        <v>23</v>
      </c>
      <c r="Z6" s="123" t="s">
        <v>13</v>
      </c>
      <c r="AA6" s="123"/>
      <c r="AB6" s="123" t="s">
        <v>4</v>
      </c>
      <c r="AC6" s="121" t="s">
        <v>17</v>
      </c>
      <c r="AD6" s="123" t="s">
        <v>5</v>
      </c>
      <c r="AE6" s="4"/>
      <c r="AF6" s="4"/>
      <c r="AG6" s="4"/>
      <c r="AH6" s="4"/>
      <c r="AI6" s="92"/>
      <c r="AJ6" s="95"/>
      <c r="AK6" s="95"/>
      <c r="AL6" s="96"/>
      <c r="AM6" s="96"/>
      <c r="AN6" s="96"/>
      <c r="AO6" s="96"/>
    </row>
    <row r="7" spans="1:41" s="23" customFormat="1" ht="19.5" customHeight="1">
      <c r="A7" s="130" t="s">
        <v>25</v>
      </c>
      <c r="B7" s="131"/>
      <c r="C7" s="132"/>
      <c r="D7" s="133">
        <v>0.8667476851851852</v>
      </c>
      <c r="E7" s="133">
        <v>0.8743171296296296</v>
      </c>
      <c r="F7" s="134">
        <v>2.8</v>
      </c>
      <c r="G7" s="77">
        <f aca="true" t="shared" si="0" ref="G7:G13">F7/AJ7</f>
        <v>15.412844036697246</v>
      </c>
      <c r="H7" s="14" t="str">
        <f>TEXT(E7-D7,"h:mm:ss")</f>
        <v>0:10:54</v>
      </c>
      <c r="I7" s="78">
        <v>1</v>
      </c>
      <c r="J7" s="79" t="str">
        <f aca="true" t="shared" si="1" ref="J7:J13">INDEX(NOMBRES,MATCH(K7,TIEMPO1,0))</f>
        <v>JOAQUIN</v>
      </c>
      <c r="K7" s="14">
        <f>SMALL(TIEMPO1,I7)</f>
        <v>0.12944444444444445</v>
      </c>
      <c r="L7" s="86">
        <f aca="true" t="shared" si="2" ref="L7:L13">K7/24</f>
        <v>0.005393518518518519</v>
      </c>
      <c r="M7" s="105"/>
      <c r="N7" s="81"/>
      <c r="O7" s="133">
        <v>0.3379050925925926</v>
      </c>
      <c r="P7" s="133">
        <v>0.34342592592592597</v>
      </c>
      <c r="Q7" s="134">
        <v>2.8</v>
      </c>
      <c r="R7" s="77">
        <f>Q7/AK7</f>
        <v>21.132075471698112</v>
      </c>
      <c r="S7" s="14" t="str">
        <f>TEXT(P7-O7,"h:mm:ss")</f>
        <v>0:07:57</v>
      </c>
      <c r="T7" s="87">
        <v>1</v>
      </c>
      <c r="U7" s="79" t="str">
        <f aca="true" t="shared" si="3" ref="U7:U13">INDEX(APELLIDOS,MATCH(V7,TIEMPO2,0))</f>
        <v>ISMAEL</v>
      </c>
      <c r="V7" s="14">
        <f aca="true" t="shared" si="4" ref="V7:V13">SMALL(TIEMPO2,T7)</f>
        <v>0.12833333333333333</v>
      </c>
      <c r="W7" s="86">
        <f aca="true" t="shared" si="5" ref="W7:W13">V7/24</f>
        <v>0.005347222222222222</v>
      </c>
      <c r="X7" s="86"/>
      <c r="Y7" s="88">
        <v>1</v>
      </c>
      <c r="Z7" s="79" t="str">
        <f aca="true" t="shared" si="6" ref="Z7:Z13">INDEX(NOMBRES,MATCH(AA7,TIEMPOT,0))</f>
        <v>ISMAEL</v>
      </c>
      <c r="AA7" s="14">
        <f aca="true" t="shared" si="7" ref="AA7:AA13">SMALL(TIEMPOT,Y7)</f>
        <v>0.25888888888888884</v>
      </c>
      <c r="AB7" s="90">
        <f aca="true" t="shared" si="8" ref="AB7:AB12">AA7/24</f>
        <v>0.010787037037037034</v>
      </c>
      <c r="AC7" s="90"/>
      <c r="AD7" s="126">
        <f>MINUTE(AB7)</f>
        <v>15</v>
      </c>
      <c r="AE7" s="33"/>
      <c r="AF7" s="33"/>
      <c r="AG7" s="33"/>
      <c r="AH7" s="33"/>
      <c r="AI7" s="93"/>
      <c r="AJ7" s="97">
        <f aca="true" t="shared" si="9" ref="AJ7:AJ13">((H7-INT(H7))*24)</f>
        <v>0.18166666666666667</v>
      </c>
      <c r="AK7" s="97">
        <f>((S7-INT(S7))*24)</f>
        <v>0.1325</v>
      </c>
      <c r="AL7" s="98">
        <f>VLOOKUP(A7,J7:L13,3,FALSE)</f>
        <v>0.007569444444444445</v>
      </c>
      <c r="AM7" s="98">
        <f>VLOOKUP(A7,U7:W13,3,FALSE)</f>
        <v>0.006469907407407407</v>
      </c>
      <c r="AN7" s="118">
        <f>AL7+AM7</f>
        <v>0.014039351851851851</v>
      </c>
      <c r="AO7" s="97">
        <f>((AN7-INT(AN7))*24)</f>
        <v>0.33694444444444444</v>
      </c>
    </row>
    <row r="8" spans="1:41" ht="19.5" customHeight="1">
      <c r="A8" s="130" t="s">
        <v>26</v>
      </c>
      <c r="B8" s="135"/>
      <c r="C8" s="136"/>
      <c r="D8" s="137">
        <v>0.8339120370370371</v>
      </c>
      <c r="E8" s="137">
        <v>0.8398148148148148</v>
      </c>
      <c r="F8" s="134">
        <v>2.8</v>
      </c>
      <c r="G8" s="77">
        <f t="shared" si="0"/>
        <v>19.764705882352942</v>
      </c>
      <c r="H8" s="14" t="str">
        <f aca="true" t="shared" si="10" ref="H8:H13">TEXT(E8-D8,"h:mm:ss")</f>
        <v>0:08:30</v>
      </c>
      <c r="I8" s="78">
        <v>2</v>
      </c>
      <c r="J8" s="79" t="str">
        <f t="shared" si="1"/>
        <v>ISMAEL</v>
      </c>
      <c r="K8" s="14">
        <f aca="true" t="shared" si="11" ref="K8:K13">SMALL(TIEMPO1,I8)</f>
        <v>0.13055555555555556</v>
      </c>
      <c r="L8" s="86">
        <f t="shared" si="2"/>
        <v>0.005439814814814815</v>
      </c>
      <c r="M8" s="106">
        <f>L8-L7</f>
        <v>4.6296296296296016E-05</v>
      </c>
      <c r="N8" s="81"/>
      <c r="O8" s="137">
        <v>0.3502314814814815</v>
      </c>
      <c r="P8" s="137">
        <v>0.3555787037037037</v>
      </c>
      <c r="Q8" s="134">
        <v>2.8</v>
      </c>
      <c r="R8" s="77">
        <f aca="true" t="shared" si="12" ref="R8:R13">Q8/AK8</f>
        <v>21.818181818181817</v>
      </c>
      <c r="S8" s="14" t="str">
        <f aca="true" t="shared" si="13" ref="S8:S13">TEXT(P8-O8,"h:mm:ss")</f>
        <v>0:07:42</v>
      </c>
      <c r="T8" s="87">
        <v>2</v>
      </c>
      <c r="U8" s="79" t="str">
        <f t="shared" si="3"/>
        <v>JOAQUIN</v>
      </c>
      <c r="V8" s="14">
        <f t="shared" si="4"/>
        <v>0.1325</v>
      </c>
      <c r="W8" s="86">
        <f t="shared" si="5"/>
        <v>0.005520833333333333</v>
      </c>
      <c r="X8" s="86">
        <f>W8-W7</f>
        <v>0.00017361111111111136</v>
      </c>
      <c r="Y8" s="89">
        <v>2</v>
      </c>
      <c r="Z8" s="79" t="str">
        <f t="shared" si="6"/>
        <v>JOAQUIN</v>
      </c>
      <c r="AA8" s="14">
        <f t="shared" si="7"/>
        <v>0.2619444444444444</v>
      </c>
      <c r="AB8" s="90">
        <f t="shared" si="8"/>
        <v>0.01091435185185185</v>
      </c>
      <c r="AC8" s="90">
        <f>AB8-AB7</f>
        <v>0.0001273148148148162</v>
      </c>
      <c r="AD8" s="126">
        <f aca="true" t="shared" si="14" ref="AD8:AD13">AD7-0.5</f>
        <v>14.5</v>
      </c>
      <c r="AE8" s="14"/>
      <c r="AF8" s="14"/>
      <c r="AG8" s="14"/>
      <c r="AH8" s="14"/>
      <c r="AI8" s="81"/>
      <c r="AJ8" s="97">
        <f t="shared" si="9"/>
        <v>0.14166666666666666</v>
      </c>
      <c r="AK8" s="97">
        <f aca="true" t="shared" si="15" ref="AK8:AK13">((S8-INT(S8))*24)</f>
        <v>0.12833333333333333</v>
      </c>
      <c r="AL8" s="98">
        <f>VLOOKUP(A8,J7:L13,3,FALSE)</f>
        <v>0.005902777777777778</v>
      </c>
      <c r="AM8" s="98">
        <f>VLOOKUP(A8,U7:W13,3,FALSE)</f>
        <v>0.00599537037037037</v>
      </c>
      <c r="AN8" s="118">
        <f aca="true" t="shared" si="16" ref="AN8:AN13">AL8+AM8</f>
        <v>0.011898148148148147</v>
      </c>
      <c r="AO8" s="97">
        <f aca="true" t="shared" si="17" ref="AO8:AO13">((AN8-INT(AN8))*24)</f>
        <v>0.28555555555555556</v>
      </c>
    </row>
    <row r="9" spans="1:41" s="23" customFormat="1" ht="19.5" customHeight="1">
      <c r="A9" s="130" t="s">
        <v>27</v>
      </c>
      <c r="B9" s="131"/>
      <c r="C9" s="132"/>
      <c r="D9" s="133">
        <v>0.835625</v>
      </c>
      <c r="E9" s="133">
        <v>0.8421296296296297</v>
      </c>
      <c r="F9" s="134">
        <v>2.8</v>
      </c>
      <c r="G9" s="77">
        <f t="shared" si="0"/>
        <v>17.935943060498218</v>
      </c>
      <c r="H9" s="14" t="str">
        <f t="shared" si="10"/>
        <v>0:09:22</v>
      </c>
      <c r="I9" s="78">
        <v>3</v>
      </c>
      <c r="J9" s="79" t="str">
        <f t="shared" si="1"/>
        <v>TOMAS</v>
      </c>
      <c r="K9" s="14">
        <f t="shared" si="11"/>
        <v>0.13722222222222222</v>
      </c>
      <c r="L9" s="86">
        <f t="shared" si="2"/>
        <v>0.005717592592592593</v>
      </c>
      <c r="M9" s="106">
        <f>L9-L7</f>
        <v>0.00032407407407407385</v>
      </c>
      <c r="N9" s="81"/>
      <c r="O9" s="133">
        <v>0.3333333333333333</v>
      </c>
      <c r="P9" s="133">
        <v>0.375</v>
      </c>
      <c r="Q9" s="134">
        <v>2.8</v>
      </c>
      <c r="R9" s="77">
        <f t="shared" si="12"/>
        <v>2.8</v>
      </c>
      <c r="S9" s="14" t="str">
        <f t="shared" si="13"/>
        <v>1:00:00</v>
      </c>
      <c r="T9" s="87">
        <v>3</v>
      </c>
      <c r="U9" s="79" t="str">
        <f t="shared" si="3"/>
        <v>ALEX</v>
      </c>
      <c r="V9" s="14">
        <f t="shared" si="4"/>
        <v>0.13277777777777777</v>
      </c>
      <c r="W9" s="86">
        <f t="shared" si="5"/>
        <v>0.005532407407407407</v>
      </c>
      <c r="X9" s="86">
        <f>W9-W7</f>
        <v>0.00018518518518518493</v>
      </c>
      <c r="Y9" s="88">
        <v>3</v>
      </c>
      <c r="Z9" s="79" t="str">
        <f t="shared" si="6"/>
        <v>LLOPIS</v>
      </c>
      <c r="AA9" s="14">
        <f t="shared" si="7"/>
        <v>0.28555555555555556</v>
      </c>
      <c r="AB9" s="90">
        <f t="shared" si="8"/>
        <v>0.011898148148148149</v>
      </c>
      <c r="AC9" s="90">
        <f>AB9-AB7</f>
        <v>0.0011111111111111148</v>
      </c>
      <c r="AD9" s="126">
        <f t="shared" si="14"/>
        <v>14</v>
      </c>
      <c r="AE9" s="33"/>
      <c r="AF9" s="33"/>
      <c r="AG9" s="33"/>
      <c r="AH9" s="33"/>
      <c r="AI9" s="93"/>
      <c r="AJ9" s="97">
        <f t="shared" si="9"/>
        <v>0.15611111111111112</v>
      </c>
      <c r="AK9" s="97">
        <f t="shared" si="15"/>
        <v>1</v>
      </c>
      <c r="AL9" s="98">
        <f>VLOOKUP(A9,J7:L13,3,FALSE)</f>
        <v>0.00650462962962963</v>
      </c>
      <c r="AM9" s="98">
        <f>VLOOKUP(A9,U7:W13,3,FALSE)</f>
        <v>0.006099537037037036</v>
      </c>
      <c r="AN9" s="118">
        <f t="shared" si="16"/>
        <v>0.012604166666666666</v>
      </c>
      <c r="AO9" s="97">
        <f t="shared" si="17"/>
        <v>0.3025</v>
      </c>
    </row>
    <row r="10" spans="1:41" s="23" customFormat="1" ht="19.5" customHeight="1">
      <c r="A10" s="130" t="s">
        <v>28</v>
      </c>
      <c r="B10" s="131"/>
      <c r="C10" s="132"/>
      <c r="D10" s="137">
        <v>0.8427083333333334</v>
      </c>
      <c r="E10" s="137">
        <v>0.8481481481481481</v>
      </c>
      <c r="F10" s="134">
        <v>2.8</v>
      </c>
      <c r="G10" s="77">
        <f t="shared" si="0"/>
        <v>21.446808510638295</v>
      </c>
      <c r="H10" s="14" t="str">
        <f t="shared" si="10"/>
        <v>0:07:50</v>
      </c>
      <c r="I10" s="78">
        <v>4</v>
      </c>
      <c r="J10" s="79" t="str">
        <f t="shared" si="1"/>
        <v>LLOPIS</v>
      </c>
      <c r="K10" s="14">
        <f t="shared" si="11"/>
        <v>0.14166666666666666</v>
      </c>
      <c r="L10" s="86">
        <f t="shared" si="2"/>
        <v>0.005902777777777778</v>
      </c>
      <c r="M10" s="106">
        <f>L10-L7</f>
        <v>0.0005092592592592588</v>
      </c>
      <c r="N10" s="81"/>
      <c r="O10" s="137">
        <v>0.3460300925925926</v>
      </c>
      <c r="P10" s="137">
        <v>0.35202546296296294</v>
      </c>
      <c r="Q10" s="134">
        <v>2.8</v>
      </c>
      <c r="R10" s="77">
        <f t="shared" si="12"/>
        <v>19.45945945945946</v>
      </c>
      <c r="S10" s="14" t="str">
        <f t="shared" si="13"/>
        <v>0:08:38</v>
      </c>
      <c r="T10" s="87">
        <v>4</v>
      </c>
      <c r="U10" s="79" t="str">
        <f t="shared" si="3"/>
        <v>LLOPIS</v>
      </c>
      <c r="V10" s="14">
        <f t="shared" si="4"/>
        <v>0.14388888888888887</v>
      </c>
      <c r="W10" s="86">
        <f t="shared" si="5"/>
        <v>0.00599537037037037</v>
      </c>
      <c r="X10" s="86">
        <f>W10-W7</f>
        <v>0.0006481481481481477</v>
      </c>
      <c r="Y10" s="88">
        <v>4</v>
      </c>
      <c r="Z10" s="79" t="str">
        <f t="shared" si="6"/>
        <v>MANOLO</v>
      </c>
      <c r="AA10" s="14">
        <f t="shared" si="7"/>
        <v>0.3025</v>
      </c>
      <c r="AB10" s="90">
        <f t="shared" si="8"/>
        <v>0.012604166666666666</v>
      </c>
      <c r="AC10" s="90">
        <f>AB10-AB7</f>
        <v>0.001817129629629632</v>
      </c>
      <c r="AD10" s="126">
        <f t="shared" si="14"/>
        <v>13.5</v>
      </c>
      <c r="AE10" s="33"/>
      <c r="AF10" s="33"/>
      <c r="AG10" s="33"/>
      <c r="AH10" s="33"/>
      <c r="AI10" s="93"/>
      <c r="AJ10" s="97">
        <f t="shared" si="9"/>
        <v>0.13055555555555556</v>
      </c>
      <c r="AK10" s="97">
        <f t="shared" si="15"/>
        <v>0.14388888888888887</v>
      </c>
      <c r="AL10" s="98">
        <f>VLOOKUP(A10,J1:L13,3,FALSE)</f>
        <v>0.005439814814814815</v>
      </c>
      <c r="AM10" s="98">
        <f>VLOOKUP(A10,U7:W13,3,FALSE)</f>
        <v>0.005347222222222222</v>
      </c>
      <c r="AN10" s="118">
        <f t="shared" si="16"/>
        <v>0.010787037037037036</v>
      </c>
      <c r="AO10" s="97">
        <f t="shared" si="17"/>
        <v>0.25888888888888884</v>
      </c>
    </row>
    <row r="11" spans="1:41" s="23" customFormat="1" ht="19.5" customHeight="1">
      <c r="A11" s="130" t="s">
        <v>29</v>
      </c>
      <c r="B11" s="131"/>
      <c r="C11" s="132"/>
      <c r="D11" s="133">
        <v>0.8392824074074073</v>
      </c>
      <c r="E11" s="133">
        <v>0.8540162037037037</v>
      </c>
      <c r="F11" s="134">
        <v>2.8</v>
      </c>
      <c r="G11" s="77">
        <f t="shared" si="0"/>
        <v>7.918303220738413</v>
      </c>
      <c r="H11" s="14" t="str">
        <f t="shared" si="10"/>
        <v>0:21:13</v>
      </c>
      <c r="I11" s="78">
        <v>5</v>
      </c>
      <c r="J11" s="79" t="str">
        <f t="shared" si="1"/>
        <v>MANOLO</v>
      </c>
      <c r="K11" s="14">
        <f t="shared" si="11"/>
        <v>0.15611111111111112</v>
      </c>
      <c r="L11" s="86">
        <f t="shared" si="2"/>
        <v>0.00650462962962963</v>
      </c>
      <c r="M11" s="106">
        <f>L11-L7</f>
        <v>0.0011111111111111113</v>
      </c>
      <c r="N11" s="81"/>
      <c r="O11" s="133">
        <v>0.33993055555555557</v>
      </c>
      <c r="P11" s="133">
        <v>0.3460300925925926</v>
      </c>
      <c r="Q11" s="134">
        <v>2.8</v>
      </c>
      <c r="R11" s="77">
        <f t="shared" si="12"/>
        <v>19.127134724857687</v>
      </c>
      <c r="S11" s="14" t="str">
        <f t="shared" si="13"/>
        <v>0:08:47</v>
      </c>
      <c r="T11" s="87">
        <v>5</v>
      </c>
      <c r="U11" s="79" t="str">
        <f t="shared" si="3"/>
        <v>MANOLO</v>
      </c>
      <c r="V11" s="14">
        <f t="shared" si="4"/>
        <v>0.14638888888888887</v>
      </c>
      <c r="W11" s="86">
        <f t="shared" si="5"/>
        <v>0.006099537037037036</v>
      </c>
      <c r="X11" s="86">
        <f>W11-W7</f>
        <v>0.0007523148148148142</v>
      </c>
      <c r="Y11" s="88">
        <v>5</v>
      </c>
      <c r="Z11" s="79" t="str">
        <f t="shared" si="6"/>
        <v>LUIS</v>
      </c>
      <c r="AA11" s="14">
        <f t="shared" si="7"/>
        <v>0.33694444444444444</v>
      </c>
      <c r="AB11" s="90">
        <f t="shared" si="8"/>
        <v>0.014039351851851851</v>
      </c>
      <c r="AC11" s="90">
        <f>AB11-AB7</f>
        <v>0.0032523148148148173</v>
      </c>
      <c r="AD11" s="126">
        <f t="shared" si="14"/>
        <v>13</v>
      </c>
      <c r="AE11" s="33"/>
      <c r="AF11" s="33"/>
      <c r="AG11" s="33"/>
      <c r="AH11" s="33"/>
      <c r="AI11" s="93"/>
      <c r="AJ11" s="97">
        <f t="shared" si="9"/>
        <v>0.3536111111111111</v>
      </c>
      <c r="AK11" s="97">
        <f t="shared" si="15"/>
        <v>0.14638888888888887</v>
      </c>
      <c r="AL11" s="98">
        <f>VLOOKUP(A11,J7:L13,3,FALSE)</f>
        <v>0.014733796296296295</v>
      </c>
      <c r="AM11" s="98">
        <f>VLOOKUP(A11,U7:W13,3,FALSE)</f>
        <v>0.005532407407407407</v>
      </c>
      <c r="AN11" s="118">
        <f t="shared" si="16"/>
        <v>0.020266203703703703</v>
      </c>
      <c r="AO11" s="97">
        <f t="shared" si="17"/>
        <v>0.48638888888888887</v>
      </c>
    </row>
    <row r="12" spans="1:41" s="23" customFormat="1" ht="19.5" customHeight="1">
      <c r="A12" s="130" t="s">
        <v>30</v>
      </c>
      <c r="B12" s="131"/>
      <c r="C12" s="132"/>
      <c r="D12" s="137">
        <v>0.8327430555555555</v>
      </c>
      <c r="E12" s="137">
        <v>0.838136574074074</v>
      </c>
      <c r="F12" s="134">
        <v>2.8</v>
      </c>
      <c r="G12" s="77">
        <f t="shared" si="0"/>
        <v>21.630901287553648</v>
      </c>
      <c r="H12" s="14" t="str">
        <f t="shared" si="10"/>
        <v>0:07:46</v>
      </c>
      <c r="I12" s="78">
        <v>6</v>
      </c>
      <c r="J12" s="79" t="str">
        <f t="shared" si="1"/>
        <v>LUIS</v>
      </c>
      <c r="K12" s="85">
        <f t="shared" si="11"/>
        <v>0.18166666666666667</v>
      </c>
      <c r="L12" s="86">
        <f t="shared" si="2"/>
        <v>0.007569444444444445</v>
      </c>
      <c r="M12" s="106">
        <f>L12-L7</f>
        <v>0.0021759259259259258</v>
      </c>
      <c r="N12" s="81"/>
      <c r="O12" s="137">
        <v>0.3669560185185185</v>
      </c>
      <c r="P12" s="137">
        <v>0.3734259259259259</v>
      </c>
      <c r="Q12" s="134">
        <v>2.8</v>
      </c>
      <c r="R12" s="77">
        <f t="shared" si="12"/>
        <v>18.032200357781754</v>
      </c>
      <c r="S12" s="14" t="str">
        <f t="shared" si="13"/>
        <v>0:09:19</v>
      </c>
      <c r="T12" s="87">
        <v>6</v>
      </c>
      <c r="U12" s="79" t="str">
        <f t="shared" si="3"/>
        <v>LUIS</v>
      </c>
      <c r="V12" s="14">
        <f t="shared" si="4"/>
        <v>0.15527777777777776</v>
      </c>
      <c r="W12" s="86">
        <f t="shared" si="5"/>
        <v>0.006469907407407407</v>
      </c>
      <c r="X12" s="86">
        <f>W12-W7</f>
        <v>0.001122685185185185</v>
      </c>
      <c r="Y12" s="88">
        <v>6</v>
      </c>
      <c r="Z12" s="79" t="str">
        <f t="shared" si="6"/>
        <v>ALEX</v>
      </c>
      <c r="AA12" s="14">
        <f t="shared" si="7"/>
        <v>0.48638888888888887</v>
      </c>
      <c r="AB12" s="90">
        <f t="shared" si="8"/>
        <v>0.020266203703703703</v>
      </c>
      <c r="AC12" s="90">
        <f>AB12-AB7</f>
        <v>0.009479166666666669</v>
      </c>
      <c r="AD12" s="126">
        <f t="shared" si="14"/>
        <v>12.5</v>
      </c>
      <c r="AE12" s="33"/>
      <c r="AF12" s="33"/>
      <c r="AG12" s="33"/>
      <c r="AH12" s="33"/>
      <c r="AI12" s="93"/>
      <c r="AJ12" s="97">
        <f t="shared" si="9"/>
        <v>0.12944444444444445</v>
      </c>
      <c r="AK12" s="97">
        <f t="shared" si="15"/>
        <v>0.15527777777777776</v>
      </c>
      <c r="AL12" s="98">
        <f>VLOOKUP(A12,J7:L13,3,FALSE)</f>
        <v>0.005393518518518519</v>
      </c>
      <c r="AM12" s="98">
        <f>VLOOKUP(A12,U7:W13,3,FALSE)</f>
        <v>0.005520833333333333</v>
      </c>
      <c r="AN12" s="118">
        <f t="shared" si="16"/>
        <v>0.010914351851851852</v>
      </c>
      <c r="AO12" s="97">
        <f t="shared" si="17"/>
        <v>0.2619444444444444</v>
      </c>
    </row>
    <row r="13" spans="1:41" s="23" customFormat="1" ht="19.5" customHeight="1">
      <c r="A13" s="130" t="s">
        <v>31</v>
      </c>
      <c r="B13" s="131"/>
      <c r="C13" s="142" t="s">
        <v>44</v>
      </c>
      <c r="D13" s="133">
        <v>0.3333333333333333</v>
      </c>
      <c r="E13" s="133">
        <v>0.33905092592592595</v>
      </c>
      <c r="F13" s="134">
        <v>2.8</v>
      </c>
      <c r="G13" s="77">
        <f t="shared" si="0"/>
        <v>20.40485829959514</v>
      </c>
      <c r="H13" s="14" t="str">
        <f t="shared" si="10"/>
        <v>0:08:14</v>
      </c>
      <c r="I13" s="78">
        <v>7</v>
      </c>
      <c r="J13" s="79" t="str">
        <f t="shared" si="1"/>
        <v>ALEX</v>
      </c>
      <c r="K13" s="14">
        <f t="shared" si="11"/>
        <v>0.3536111111111111</v>
      </c>
      <c r="L13" s="86">
        <f t="shared" si="2"/>
        <v>0.014733796296296295</v>
      </c>
      <c r="M13" s="106">
        <f>L13-L7</f>
        <v>0.009340277777777777</v>
      </c>
      <c r="N13" s="81"/>
      <c r="O13" s="133">
        <v>0.3415740740740741</v>
      </c>
      <c r="P13" s="133">
        <v>0.3471064814814815</v>
      </c>
      <c r="Q13" s="134">
        <v>2.8</v>
      </c>
      <c r="R13" s="77">
        <f t="shared" si="12"/>
        <v>21.08786610878661</v>
      </c>
      <c r="S13" s="14" t="str">
        <f t="shared" si="13"/>
        <v>0:07:58</v>
      </c>
      <c r="T13" s="87">
        <v>7</v>
      </c>
      <c r="U13" s="79" t="str">
        <f t="shared" si="3"/>
        <v>TOMAS</v>
      </c>
      <c r="V13" s="14">
        <f t="shared" si="4"/>
        <v>1</v>
      </c>
      <c r="W13" s="86">
        <f t="shared" si="5"/>
        <v>0.041666666666666664</v>
      </c>
      <c r="X13" s="86">
        <f>W13-W7</f>
        <v>0.036319444444444446</v>
      </c>
      <c r="Y13" s="88">
        <v>7</v>
      </c>
      <c r="Z13" s="79" t="str">
        <f t="shared" si="6"/>
        <v>TOMAS</v>
      </c>
      <c r="AA13" s="14">
        <f t="shared" si="7"/>
        <v>1.1372222222222221</v>
      </c>
      <c r="AB13" s="90">
        <v>0.02096064814814815</v>
      </c>
      <c r="AC13" s="90">
        <f>AB13-AB7</f>
        <v>0.010173611111111114</v>
      </c>
      <c r="AD13" s="126">
        <f t="shared" si="14"/>
        <v>12</v>
      </c>
      <c r="AE13" s="33"/>
      <c r="AF13" s="33"/>
      <c r="AG13" s="33"/>
      <c r="AH13" s="33"/>
      <c r="AI13" s="93"/>
      <c r="AJ13" s="97">
        <f t="shared" si="9"/>
        <v>0.13722222222222222</v>
      </c>
      <c r="AK13" s="97">
        <f t="shared" si="15"/>
        <v>0.13277777777777777</v>
      </c>
      <c r="AL13" s="98">
        <f>VLOOKUP(A13,J7:L13,3,FALSE)</f>
        <v>0.005717592592592593</v>
      </c>
      <c r="AM13" s="98">
        <f>VLOOKUP(A13,U7:W13,3,FALSE)</f>
        <v>0.041666666666666664</v>
      </c>
      <c r="AN13" s="118">
        <f t="shared" si="16"/>
        <v>0.04738425925925926</v>
      </c>
      <c r="AO13" s="97">
        <f t="shared" si="17"/>
        <v>1.1372222222222221</v>
      </c>
    </row>
    <row r="14" spans="1:41" s="23" customFormat="1" ht="19.5" customHeight="1">
      <c r="A14" s="143" t="s">
        <v>45</v>
      </c>
      <c r="B14" s="144"/>
      <c r="C14" s="145" t="s">
        <v>43</v>
      </c>
      <c r="D14" s="146"/>
      <c r="E14" s="147"/>
      <c r="F14" s="148"/>
      <c r="G14" s="149"/>
      <c r="H14" s="150"/>
      <c r="I14" s="151">
        <v>8</v>
      </c>
      <c r="J14" s="152" t="s">
        <v>45</v>
      </c>
      <c r="K14" s="153"/>
      <c r="L14" s="154"/>
      <c r="M14" s="154"/>
      <c r="N14" s="155"/>
      <c r="O14" s="146"/>
      <c r="P14" s="147"/>
      <c r="Q14" s="148"/>
      <c r="R14" s="149"/>
      <c r="S14" s="150"/>
      <c r="T14" s="156">
        <v>8</v>
      </c>
      <c r="U14" s="152" t="s">
        <v>45</v>
      </c>
      <c r="V14" s="153"/>
      <c r="W14" s="154"/>
      <c r="X14" s="154"/>
      <c r="Y14" s="157">
        <v>8</v>
      </c>
      <c r="Z14" s="152" t="s">
        <v>45</v>
      </c>
      <c r="AA14" s="153"/>
      <c r="AB14" s="158">
        <v>0.02096064814814815</v>
      </c>
      <c r="AC14" s="158"/>
      <c r="AD14" s="159">
        <v>11.5</v>
      </c>
      <c r="AE14" s="33"/>
      <c r="AF14" s="33"/>
      <c r="AG14" s="33"/>
      <c r="AH14" s="33"/>
      <c r="AI14" s="93"/>
      <c r="AJ14" s="97"/>
      <c r="AK14" s="97"/>
      <c r="AL14" s="160"/>
      <c r="AM14" s="160"/>
      <c r="AN14" s="161"/>
      <c r="AO14" s="162"/>
    </row>
    <row r="15" spans="1:41" s="23" customFormat="1" ht="19.5" customHeight="1">
      <c r="A15" s="143"/>
      <c r="B15" s="144"/>
      <c r="C15" s="145"/>
      <c r="D15" s="146"/>
      <c r="E15" s="147"/>
      <c r="F15" s="148"/>
      <c r="G15" s="149"/>
      <c r="H15" s="150"/>
      <c r="I15" s="151"/>
      <c r="J15" s="152"/>
      <c r="K15" s="153"/>
      <c r="L15" s="154"/>
      <c r="M15" s="154"/>
      <c r="N15" s="155"/>
      <c r="O15" s="146"/>
      <c r="P15" s="147"/>
      <c r="Q15" s="148"/>
      <c r="R15" s="149"/>
      <c r="S15" s="150"/>
      <c r="T15" s="156"/>
      <c r="U15" s="152"/>
      <c r="V15" s="153"/>
      <c r="W15" s="154"/>
      <c r="X15" s="154"/>
      <c r="Y15" s="157"/>
      <c r="Z15" s="152"/>
      <c r="AA15" s="153"/>
      <c r="AB15" s="158"/>
      <c r="AC15" s="158"/>
      <c r="AD15" s="159"/>
      <c r="AE15" s="33"/>
      <c r="AF15" s="33"/>
      <c r="AG15" s="33"/>
      <c r="AH15" s="33"/>
      <c r="AI15" s="93"/>
      <c r="AJ15" s="97"/>
      <c r="AK15" s="97"/>
      <c r="AL15" s="160"/>
      <c r="AM15" s="160"/>
      <c r="AN15" s="161"/>
      <c r="AO15" s="162"/>
    </row>
    <row r="16" spans="1:37" s="63" customFormat="1" ht="19.5" customHeight="1">
      <c r="A16" s="64" t="s">
        <v>18</v>
      </c>
      <c r="B16" s="65"/>
      <c r="C16" s="60"/>
      <c r="D16" s="127" t="s">
        <v>7</v>
      </c>
      <c r="E16" s="128" t="s">
        <v>8</v>
      </c>
      <c r="F16" s="128" t="s">
        <v>9</v>
      </c>
      <c r="G16" s="119" t="s">
        <v>10</v>
      </c>
      <c r="H16" s="120" t="s">
        <v>15</v>
      </c>
      <c r="I16" s="121" t="s">
        <v>12</v>
      </c>
      <c r="J16" s="121" t="s">
        <v>13</v>
      </c>
      <c r="K16" s="121" t="s">
        <v>3</v>
      </c>
      <c r="L16" s="121" t="s">
        <v>15</v>
      </c>
      <c r="M16" s="121" t="s">
        <v>14</v>
      </c>
      <c r="N16" s="82"/>
      <c r="O16" s="127" t="str">
        <f>D16</f>
        <v>SALIDA</v>
      </c>
      <c r="P16" s="128" t="str">
        <f>E16</f>
        <v>LLEGADA</v>
      </c>
      <c r="Q16" s="128" t="s">
        <v>9</v>
      </c>
      <c r="R16" s="119" t="s">
        <v>10</v>
      </c>
      <c r="S16" s="120" t="s">
        <v>15</v>
      </c>
      <c r="T16" s="122" t="s">
        <v>12</v>
      </c>
      <c r="U16" s="121" t="s">
        <v>13</v>
      </c>
      <c r="V16" s="123" t="s">
        <v>3</v>
      </c>
      <c r="W16" s="123" t="s">
        <v>15</v>
      </c>
      <c r="X16" s="121" t="s">
        <v>16</v>
      </c>
      <c r="Y16" s="123" t="s">
        <v>23</v>
      </c>
      <c r="Z16" s="123" t="s">
        <v>13</v>
      </c>
      <c r="AA16" s="123"/>
      <c r="AB16" s="123" t="s">
        <v>4</v>
      </c>
      <c r="AC16" s="121" t="s">
        <v>17</v>
      </c>
      <c r="AD16" s="123" t="s">
        <v>5</v>
      </c>
      <c r="AE16" s="61"/>
      <c r="AF16" s="61"/>
      <c r="AG16" s="61"/>
      <c r="AH16" s="61"/>
      <c r="AI16" s="94"/>
      <c r="AJ16" s="62"/>
      <c r="AK16" s="62"/>
    </row>
    <row r="17" spans="1:66" ht="19.5" customHeight="1">
      <c r="A17" s="130" t="s">
        <v>32</v>
      </c>
      <c r="B17" s="131"/>
      <c r="C17" s="132"/>
      <c r="D17" s="133">
        <v>0.8472222222222222</v>
      </c>
      <c r="E17" s="133">
        <v>0.8531944444444445</v>
      </c>
      <c r="F17" s="134">
        <v>2.8</v>
      </c>
      <c r="G17" s="77">
        <f aca="true" t="shared" si="18" ref="G17:G22">F17/AJ17</f>
        <v>19.53488372093023</v>
      </c>
      <c r="H17" s="14" t="str">
        <f aca="true" t="shared" si="19" ref="H17:H22">TEXT(E17-D17,"h:mm:ss")</f>
        <v>0:08:36</v>
      </c>
      <c r="I17" s="78">
        <v>1</v>
      </c>
      <c r="J17" s="79" t="str">
        <f>INDEX(NOMBRES5,MATCH(K17,TIEMPO5,0))</f>
        <v>KIKE</v>
      </c>
      <c r="K17" s="14">
        <f aca="true" t="shared" si="20" ref="K17:K22">SMALL(TIEMPO5,I17)</f>
        <v>0.14333333333333334</v>
      </c>
      <c r="L17" s="86">
        <f aca="true" t="shared" si="21" ref="L17:L22">K17/24</f>
        <v>0.0059722222222222225</v>
      </c>
      <c r="M17" s="105"/>
      <c r="N17" s="81"/>
      <c r="O17" s="133">
        <v>0.3558333333333333</v>
      </c>
      <c r="P17" s="133">
        <v>0.3612268518518518</v>
      </c>
      <c r="Q17" s="134">
        <v>2.8</v>
      </c>
      <c r="R17" s="77">
        <f aca="true" t="shared" si="22" ref="R17:R22">Q17/AK17</f>
        <v>21.630901287553648</v>
      </c>
      <c r="S17" s="14" t="str">
        <f aca="true" t="shared" si="23" ref="S17:S22">TEXT(P17-O17,"h:mm:ss")</f>
        <v>0:07:46</v>
      </c>
      <c r="T17" s="87">
        <v>1</v>
      </c>
      <c r="U17" s="79" t="str">
        <f aca="true" t="shared" si="24" ref="U17:U22">INDEX(APELLIDOS5,MATCH(V17,TIEMPOS6,0))</f>
        <v>KIKE</v>
      </c>
      <c r="V17" s="14">
        <f aca="true" t="shared" si="25" ref="V17:V22">SMALL(TIEMPOS6,T17)</f>
        <v>0.12944444444444445</v>
      </c>
      <c r="W17" s="86">
        <f aca="true" t="shared" si="26" ref="W17:W22">V17/24</f>
        <v>0.005393518518518519</v>
      </c>
      <c r="X17" s="86"/>
      <c r="Y17" s="88">
        <v>1</v>
      </c>
      <c r="Z17" s="79" t="str">
        <f aca="true" t="shared" si="27" ref="Z17:Z22">INDEX(NOMBRES5,MATCH(AA17,TIEMPOT5,0))</f>
        <v>KIKE</v>
      </c>
      <c r="AA17" s="14">
        <f aca="true" t="shared" si="28" ref="AA17:AA22">SMALL(TIEMPOT5,Y17)</f>
        <v>0.2727777777777778</v>
      </c>
      <c r="AB17" s="90">
        <f>AA17/24</f>
        <v>0.01136574074074074</v>
      </c>
      <c r="AC17" s="90"/>
      <c r="AD17" s="126">
        <f>MINUTE(AB17)</f>
        <v>16</v>
      </c>
      <c r="AE17" s="33"/>
      <c r="AF17" s="33"/>
      <c r="AG17" s="33"/>
      <c r="AH17" s="33"/>
      <c r="AI17" s="93"/>
      <c r="AJ17" s="97">
        <f aca="true" t="shared" si="29" ref="AJ17:AJ22">((H17-INT(H17))*24)</f>
        <v>0.14333333333333334</v>
      </c>
      <c r="AK17" s="97">
        <f aca="true" t="shared" si="30" ref="AK17:AK22">((S17-INT(S17))*24)</f>
        <v>0.12944444444444445</v>
      </c>
      <c r="AL17" s="98">
        <f>VLOOKUP(A17,J17:L22,3,FALSE)</f>
        <v>0.0059722222222222225</v>
      </c>
      <c r="AM17" s="98">
        <f>VLOOKUP(A17,U17:W22,3,FALSE)</f>
        <v>0.005393518518518519</v>
      </c>
      <c r="AN17" s="118">
        <f aca="true" t="shared" si="31" ref="AN17:AN22">AL17+AM17</f>
        <v>0.011365740740740742</v>
      </c>
      <c r="AO17" s="97">
        <f aca="true" t="shared" si="32" ref="AO17:AO22">((AN17-INT(AN17))*24)</f>
        <v>0.2727777777777778</v>
      </c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s="23" customFormat="1" ht="19.5" customHeight="1">
      <c r="A18" s="130" t="s">
        <v>36</v>
      </c>
      <c r="B18" s="135"/>
      <c r="C18" s="136"/>
      <c r="D18" s="137">
        <v>0.840023148148148</v>
      </c>
      <c r="E18" s="137">
        <v>0.8491898148148148</v>
      </c>
      <c r="F18" s="134">
        <v>2.8</v>
      </c>
      <c r="G18" s="77">
        <f t="shared" si="18"/>
        <v>12.727272727272727</v>
      </c>
      <c r="H18" s="14" t="str">
        <f t="shared" si="19"/>
        <v>0:13:12</v>
      </c>
      <c r="I18" s="78">
        <v>2</v>
      </c>
      <c r="J18" s="79" t="str">
        <f>INDEX(NOMBRES5,MATCH(K18,TIEMPO5,0))</f>
        <v>JOSE LUIS</v>
      </c>
      <c r="K18" s="14">
        <f t="shared" si="20"/>
        <v>0.1575</v>
      </c>
      <c r="L18" s="86">
        <f t="shared" si="21"/>
        <v>0.0065625</v>
      </c>
      <c r="M18" s="106">
        <f>L18-L17</f>
        <v>0.0005902777777777772</v>
      </c>
      <c r="N18" s="81"/>
      <c r="O18" s="137">
        <v>0.3333333333333333</v>
      </c>
      <c r="P18" s="137">
        <v>0.375</v>
      </c>
      <c r="Q18" s="134">
        <v>2.8</v>
      </c>
      <c r="R18" s="77">
        <f t="shared" si="22"/>
        <v>2.8</v>
      </c>
      <c r="S18" s="14" t="str">
        <f t="shared" si="23"/>
        <v>1:00:00</v>
      </c>
      <c r="T18" s="87">
        <v>2</v>
      </c>
      <c r="U18" s="79" t="str">
        <f t="shared" si="24"/>
        <v>IKER</v>
      </c>
      <c r="V18" s="14">
        <f t="shared" si="25"/>
        <v>0.17222222222222222</v>
      </c>
      <c r="W18" s="86">
        <f t="shared" si="26"/>
        <v>0.007175925925925926</v>
      </c>
      <c r="X18" s="86">
        <f>W18-W17</f>
        <v>0.001782407407407407</v>
      </c>
      <c r="Y18" s="89">
        <v>2</v>
      </c>
      <c r="Z18" s="79" t="str">
        <f t="shared" si="27"/>
        <v>IKER</v>
      </c>
      <c r="AA18" s="14">
        <f t="shared" si="28"/>
        <v>0.38666666666666666</v>
      </c>
      <c r="AB18" s="90">
        <f>AA18/24</f>
        <v>0.01611111111111111</v>
      </c>
      <c r="AC18" s="90">
        <f>AB18-AB17</f>
        <v>0.00474537037037037</v>
      </c>
      <c r="AD18" s="126">
        <f>AD17-0.5</f>
        <v>15.5</v>
      </c>
      <c r="AE18" s="14"/>
      <c r="AF18" s="14"/>
      <c r="AG18" s="14"/>
      <c r="AH18" s="14"/>
      <c r="AI18" s="81"/>
      <c r="AJ18" s="97">
        <f t="shared" si="29"/>
        <v>0.22</v>
      </c>
      <c r="AK18" s="97">
        <f t="shared" si="30"/>
        <v>1</v>
      </c>
      <c r="AL18" s="98">
        <f>VLOOKUP(A18,J17:L22,3,FALSE)</f>
        <v>0.009166666666666667</v>
      </c>
      <c r="AM18" s="98">
        <f>VLOOKUP(A18,U17:W22,3,FALSE)</f>
        <v>0.009502314814814816</v>
      </c>
      <c r="AN18" s="118">
        <f t="shared" si="31"/>
        <v>0.01866898148148148</v>
      </c>
      <c r="AO18" s="97">
        <f t="shared" si="32"/>
        <v>0.44805555555555554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41" s="23" customFormat="1" ht="19.5" customHeight="1">
      <c r="A19" s="130" t="s">
        <v>34</v>
      </c>
      <c r="B19" s="131"/>
      <c r="C19" s="132"/>
      <c r="D19" s="133">
        <v>0.8572685185185186</v>
      </c>
      <c r="E19" s="133">
        <v>0.8662037037037037</v>
      </c>
      <c r="F19" s="134">
        <v>2.8</v>
      </c>
      <c r="G19" s="77">
        <f t="shared" si="18"/>
        <v>13.056994818652846</v>
      </c>
      <c r="H19" s="14" t="str">
        <f t="shared" si="19"/>
        <v>0:12:52</v>
      </c>
      <c r="I19" s="78">
        <v>3</v>
      </c>
      <c r="J19" s="79" t="str">
        <f>INDEX(NOMBRES5,MATCH(K19,TIEMPO5,0))</f>
        <v>IKER</v>
      </c>
      <c r="K19" s="14">
        <f t="shared" si="20"/>
        <v>0.2144444444444445</v>
      </c>
      <c r="L19" s="86">
        <f t="shared" si="21"/>
        <v>0.008935185185185187</v>
      </c>
      <c r="M19" s="106">
        <f>L19-L17</f>
        <v>0.002962962962962964</v>
      </c>
      <c r="N19" s="81"/>
      <c r="O19" s="133">
        <v>0.3576388888888889</v>
      </c>
      <c r="P19" s="133">
        <v>0.36481481481481487</v>
      </c>
      <c r="Q19" s="134">
        <v>2.8</v>
      </c>
      <c r="R19" s="77">
        <f t="shared" si="22"/>
        <v>16.258064516129032</v>
      </c>
      <c r="S19" s="14" t="str">
        <f t="shared" si="23"/>
        <v>0:10:20</v>
      </c>
      <c r="T19" s="87">
        <v>3</v>
      </c>
      <c r="U19" s="79" t="str">
        <f t="shared" si="24"/>
        <v>MARIA</v>
      </c>
      <c r="V19" s="14">
        <f t="shared" si="25"/>
        <v>0.19305555555555556</v>
      </c>
      <c r="W19" s="86">
        <f t="shared" si="26"/>
        <v>0.008043981481481482</v>
      </c>
      <c r="X19" s="86">
        <f>W19-W17</f>
        <v>0.002650462962962963</v>
      </c>
      <c r="Y19" s="88">
        <v>3</v>
      </c>
      <c r="Z19" s="79" t="str">
        <f t="shared" si="27"/>
        <v>ANDRES</v>
      </c>
      <c r="AA19" s="14">
        <f t="shared" si="28"/>
        <v>0.44805555555555554</v>
      </c>
      <c r="AB19" s="90">
        <f>AA19/24</f>
        <v>0.01866898148148148</v>
      </c>
      <c r="AC19" s="90">
        <f>AB19-AB17</f>
        <v>0.00730324074074074</v>
      </c>
      <c r="AD19" s="126">
        <f>AD18-0.5</f>
        <v>15</v>
      </c>
      <c r="AE19" s="33"/>
      <c r="AF19" s="33"/>
      <c r="AG19" s="33"/>
      <c r="AH19" s="33"/>
      <c r="AI19" s="93"/>
      <c r="AJ19" s="97">
        <f t="shared" si="29"/>
        <v>0.2144444444444445</v>
      </c>
      <c r="AK19" s="97">
        <f t="shared" si="30"/>
        <v>0.17222222222222222</v>
      </c>
      <c r="AL19" s="98">
        <f>VLOOKUP(A19,J17:L22,3,FALSE)</f>
        <v>0.008935185185185187</v>
      </c>
      <c r="AM19" s="98">
        <f>VLOOKUP(A19,U17:W22,3,FALSE)</f>
        <v>0.007175925925925926</v>
      </c>
      <c r="AN19" s="118">
        <f t="shared" si="31"/>
        <v>0.01611111111111111</v>
      </c>
      <c r="AO19" s="97">
        <f t="shared" si="32"/>
        <v>0.38666666666666666</v>
      </c>
    </row>
    <row r="20" spans="1:41" s="23" customFormat="1" ht="19.5" customHeight="1">
      <c r="A20" s="130" t="s">
        <v>35</v>
      </c>
      <c r="B20" s="131"/>
      <c r="C20" s="142" t="s">
        <v>44</v>
      </c>
      <c r="D20" s="137">
        <v>0.8476851851851852</v>
      </c>
      <c r="E20" s="137">
        <v>0.8542476851851851</v>
      </c>
      <c r="F20" s="134">
        <v>2.8</v>
      </c>
      <c r="G20" s="77">
        <f t="shared" si="18"/>
        <v>17.777777777777775</v>
      </c>
      <c r="H20" s="14" t="str">
        <f t="shared" si="19"/>
        <v>0:09:27</v>
      </c>
      <c r="I20" s="78">
        <v>4</v>
      </c>
      <c r="J20" s="79" t="str">
        <f>INDEX(NOMBRES5,MATCH(K20,TIEMPO5,0))</f>
        <v>ANDRES</v>
      </c>
      <c r="K20" s="14">
        <f t="shared" si="20"/>
        <v>0.22</v>
      </c>
      <c r="L20" s="86">
        <f t="shared" si="21"/>
        <v>0.009166666666666667</v>
      </c>
      <c r="M20" s="106">
        <f>L20-L17</f>
        <v>0.003194444444444444</v>
      </c>
      <c r="N20" s="81"/>
      <c r="O20" s="137">
        <v>0.3455902777777778</v>
      </c>
      <c r="P20" s="137">
        <v>0.35509259259259257</v>
      </c>
      <c r="Q20" s="134">
        <v>2.8</v>
      </c>
      <c r="R20" s="77">
        <f t="shared" si="22"/>
        <v>12.27771010962241</v>
      </c>
      <c r="S20" s="14" t="str">
        <f t="shared" si="23"/>
        <v>0:13:41</v>
      </c>
      <c r="T20" s="87">
        <v>4</v>
      </c>
      <c r="U20" s="79" t="str">
        <f t="shared" si="24"/>
        <v>RUBEN</v>
      </c>
      <c r="V20" s="14">
        <f t="shared" si="25"/>
        <v>0.19861111111111107</v>
      </c>
      <c r="W20" s="86">
        <f t="shared" si="26"/>
        <v>0.008275462962962962</v>
      </c>
      <c r="X20" s="86">
        <f>W20-W17</f>
        <v>0.002881944444444443</v>
      </c>
      <c r="Y20" s="88">
        <v>4</v>
      </c>
      <c r="Z20" s="79" t="str">
        <f t="shared" si="27"/>
        <v>JOSE LUIS</v>
      </c>
      <c r="AA20" s="14">
        <f t="shared" si="28"/>
        <v>1.1575</v>
      </c>
      <c r="AB20" s="90">
        <v>0.04822916666666666</v>
      </c>
      <c r="AC20" s="90">
        <f>AB20-AB17</f>
        <v>0.036863425925925924</v>
      </c>
      <c r="AD20" s="126">
        <f>AD19-0.5</f>
        <v>14.5</v>
      </c>
      <c r="AE20" s="33"/>
      <c r="AF20" s="33"/>
      <c r="AG20" s="33"/>
      <c r="AH20" s="33"/>
      <c r="AI20" s="93"/>
      <c r="AJ20" s="97">
        <f t="shared" si="29"/>
        <v>0.1575</v>
      </c>
      <c r="AK20" s="97">
        <f t="shared" si="30"/>
        <v>0.22805555555555557</v>
      </c>
      <c r="AL20" s="98">
        <f>VLOOKUP(A20,J5:L22,3,FALSE)</f>
        <v>0.0065625</v>
      </c>
      <c r="AM20" s="98">
        <f>VLOOKUP(A20,U17:W22,3,FALSE)</f>
        <v>0.041666666666666664</v>
      </c>
      <c r="AN20" s="118">
        <f t="shared" si="31"/>
        <v>0.04822916666666666</v>
      </c>
      <c r="AO20" s="97">
        <f t="shared" si="32"/>
        <v>1.1575</v>
      </c>
    </row>
    <row r="21" spans="1:66" ht="19.5" customHeight="1">
      <c r="A21" s="130" t="s">
        <v>42</v>
      </c>
      <c r="B21" s="131"/>
      <c r="C21" s="142" t="s">
        <v>44</v>
      </c>
      <c r="D21" s="133">
        <v>0.8333333333333334</v>
      </c>
      <c r="E21" s="133">
        <v>0.875</v>
      </c>
      <c r="F21" s="134">
        <v>2.8</v>
      </c>
      <c r="G21" s="77">
        <f t="shared" si="18"/>
        <v>2.8</v>
      </c>
      <c r="H21" s="14" t="str">
        <f t="shared" si="19"/>
        <v>1:00:00</v>
      </c>
      <c r="I21" s="78">
        <v>5</v>
      </c>
      <c r="J21" s="79" t="str">
        <f>INDEX(NOMBRES5,MATCH(K21,TIEMPO5,0))</f>
        <v>RUBEN</v>
      </c>
      <c r="K21" s="14">
        <f t="shared" si="20"/>
        <v>1</v>
      </c>
      <c r="L21" s="86">
        <f t="shared" si="21"/>
        <v>0.041666666666666664</v>
      </c>
      <c r="M21" s="106">
        <f>L21-L17</f>
        <v>0.035694444444444445</v>
      </c>
      <c r="N21" s="81"/>
      <c r="O21" s="133">
        <v>0.3356828703703704</v>
      </c>
      <c r="P21" s="133">
        <v>0.34395833333333337</v>
      </c>
      <c r="Q21" s="134">
        <v>2.8</v>
      </c>
      <c r="R21" s="77">
        <f t="shared" si="22"/>
        <v>14.0979020979021</v>
      </c>
      <c r="S21" s="14" t="str">
        <f t="shared" si="23"/>
        <v>0:11:55</v>
      </c>
      <c r="T21" s="87">
        <v>5</v>
      </c>
      <c r="U21" s="79" t="s">
        <v>36</v>
      </c>
      <c r="V21" s="14">
        <f t="shared" si="25"/>
        <v>0.22805555555555557</v>
      </c>
      <c r="W21" s="86">
        <f t="shared" si="26"/>
        <v>0.009502314814814816</v>
      </c>
      <c r="X21" s="86">
        <f>W21-W17</f>
        <v>0.004108796296296297</v>
      </c>
      <c r="Y21" s="88">
        <v>5</v>
      </c>
      <c r="Z21" s="79" t="str">
        <f t="shared" si="27"/>
        <v>MARIA</v>
      </c>
      <c r="AA21" s="14">
        <f t="shared" si="28"/>
        <v>1.1933333333333334</v>
      </c>
      <c r="AB21" s="90">
        <v>0.04971064814814815</v>
      </c>
      <c r="AC21" s="90">
        <f>AB21-AB17</f>
        <v>0.03834490740740741</v>
      </c>
      <c r="AD21" s="126">
        <v>14</v>
      </c>
      <c r="AE21" s="33"/>
      <c r="AF21" s="33"/>
      <c r="AG21" s="33"/>
      <c r="AH21" s="33"/>
      <c r="AI21" s="93"/>
      <c r="AJ21" s="97">
        <f t="shared" si="29"/>
        <v>1</v>
      </c>
      <c r="AK21" s="97">
        <f t="shared" si="30"/>
        <v>0.19861111111111107</v>
      </c>
      <c r="AL21" s="98">
        <f>VLOOKUP(A21,J17:L22,3,FALSE)</f>
        <v>0.041666666666666664</v>
      </c>
      <c r="AM21" s="98">
        <f>VLOOKUP(A21,U17:W22,3,FALSE)</f>
        <v>0.008275462962962962</v>
      </c>
      <c r="AN21" s="118">
        <f t="shared" si="31"/>
        <v>0.04994212962962963</v>
      </c>
      <c r="AO21" s="97">
        <f t="shared" si="32"/>
        <v>1.198611111111111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ht="19.5" customHeight="1">
      <c r="A22" s="130" t="s">
        <v>39</v>
      </c>
      <c r="B22" s="131"/>
      <c r="C22" s="142" t="s">
        <v>44</v>
      </c>
      <c r="D22" s="137">
        <v>0.8333333333333334</v>
      </c>
      <c r="E22" s="137">
        <v>0.8750115740740741</v>
      </c>
      <c r="F22" s="134">
        <v>2.8</v>
      </c>
      <c r="G22" s="77">
        <f t="shared" si="18"/>
        <v>2.7992224382116078</v>
      </c>
      <c r="H22" s="14" t="str">
        <f t="shared" si="19"/>
        <v>1:00:01</v>
      </c>
      <c r="I22" s="78">
        <v>6</v>
      </c>
      <c r="J22" s="79" t="s">
        <v>39</v>
      </c>
      <c r="K22" s="85">
        <f t="shared" si="20"/>
        <v>1.0002777777777778</v>
      </c>
      <c r="L22" s="86">
        <f t="shared" si="21"/>
        <v>0.041678240740740745</v>
      </c>
      <c r="M22" s="106">
        <f>L22-L17</f>
        <v>0.035706018518518526</v>
      </c>
      <c r="N22" s="81"/>
      <c r="O22" s="137">
        <v>0.3512152777777778</v>
      </c>
      <c r="P22" s="137">
        <v>0.3592592592592592</v>
      </c>
      <c r="Q22" s="134">
        <v>2.8</v>
      </c>
      <c r="R22" s="77">
        <f t="shared" si="22"/>
        <v>14.503597122302157</v>
      </c>
      <c r="S22" s="14" t="str">
        <f t="shared" si="23"/>
        <v>0:11:35</v>
      </c>
      <c r="T22" s="87">
        <v>6</v>
      </c>
      <c r="U22" s="79" t="str">
        <f t="shared" si="24"/>
        <v>JOSE LUIS</v>
      </c>
      <c r="V22" s="14">
        <f t="shared" si="25"/>
        <v>1</v>
      </c>
      <c r="W22" s="86">
        <f t="shared" si="26"/>
        <v>0.041666666666666664</v>
      </c>
      <c r="X22" s="86">
        <f>W22-W17</f>
        <v>0.036273148148148145</v>
      </c>
      <c r="Y22" s="88">
        <v>6</v>
      </c>
      <c r="Z22" s="79" t="str">
        <f t="shared" si="27"/>
        <v>RUBEN</v>
      </c>
      <c r="AA22" s="14">
        <f t="shared" si="28"/>
        <v>1.198611111111111</v>
      </c>
      <c r="AB22" s="90">
        <v>0.04994212962962963</v>
      </c>
      <c r="AC22" s="90">
        <f>AB22-AB17</f>
        <v>0.03857638888888889</v>
      </c>
      <c r="AD22" s="126">
        <v>13.5</v>
      </c>
      <c r="AE22" s="33"/>
      <c r="AF22" s="33"/>
      <c r="AG22" s="33"/>
      <c r="AH22" s="33"/>
      <c r="AI22" s="93"/>
      <c r="AJ22" s="97">
        <f t="shared" si="29"/>
        <v>1.0002777777777778</v>
      </c>
      <c r="AK22" s="97">
        <f t="shared" si="30"/>
        <v>0.19305555555555556</v>
      </c>
      <c r="AL22" s="98">
        <f>VLOOKUP(A22,J17:L22,3,FALSE)</f>
        <v>0.041678240740740745</v>
      </c>
      <c r="AM22" s="98">
        <f>VLOOKUP(A22,U17:W22,3,FALSE)</f>
        <v>0.008043981481481482</v>
      </c>
      <c r="AN22" s="118">
        <f t="shared" si="31"/>
        <v>0.04972222222222222</v>
      </c>
      <c r="AO22" s="97">
        <f t="shared" si="32"/>
        <v>1.1933333333333334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ht="19.5" customHeight="1">
      <c r="A23" s="143" t="s">
        <v>33</v>
      </c>
      <c r="B23" s="144"/>
      <c r="C23" s="145"/>
      <c r="D23" s="163"/>
      <c r="E23" s="164"/>
      <c r="F23" s="148"/>
      <c r="G23" s="149"/>
      <c r="H23" s="150"/>
      <c r="I23" s="151">
        <v>7</v>
      </c>
      <c r="J23" s="152" t="s">
        <v>33</v>
      </c>
      <c r="K23" s="165"/>
      <c r="L23" s="154"/>
      <c r="M23" s="154"/>
      <c r="N23" s="155"/>
      <c r="O23" s="163"/>
      <c r="P23" s="164"/>
      <c r="Q23" s="148"/>
      <c r="R23" s="149"/>
      <c r="S23" s="150"/>
      <c r="T23" s="156">
        <v>7</v>
      </c>
      <c r="U23" s="152"/>
      <c r="V23" s="153"/>
      <c r="W23" s="154"/>
      <c r="X23" s="154"/>
      <c r="Y23" s="157">
        <v>7</v>
      </c>
      <c r="Z23" s="152" t="s">
        <v>33</v>
      </c>
      <c r="AA23" s="153"/>
      <c r="AB23" s="158"/>
      <c r="AC23" s="158"/>
      <c r="AD23" s="159">
        <v>13</v>
      </c>
      <c r="AE23" s="33"/>
      <c r="AF23" s="33"/>
      <c r="AG23" s="33"/>
      <c r="AH23" s="33"/>
      <c r="AI23" s="93"/>
      <c r="AJ23" s="97"/>
      <c r="AK23" s="97"/>
      <c r="AL23" s="98"/>
      <c r="AM23" s="98"/>
      <c r="AN23" s="118"/>
      <c r="AO23" s="97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ht="19.5" customHeight="1">
      <c r="A24" s="143"/>
      <c r="B24" s="144"/>
      <c r="C24" s="145"/>
      <c r="D24" s="163"/>
      <c r="E24" s="164"/>
      <c r="F24" s="148"/>
      <c r="G24" s="149"/>
      <c r="H24" s="150"/>
      <c r="I24" s="151"/>
      <c r="J24" s="152"/>
      <c r="K24" s="165"/>
      <c r="L24" s="154"/>
      <c r="M24" s="154"/>
      <c r="N24" s="155"/>
      <c r="O24" s="163"/>
      <c r="P24" s="164"/>
      <c r="Q24" s="148"/>
      <c r="R24" s="149"/>
      <c r="S24" s="150"/>
      <c r="T24" s="156"/>
      <c r="U24" s="152"/>
      <c r="V24" s="153"/>
      <c r="W24" s="154"/>
      <c r="X24" s="154"/>
      <c r="Y24" s="157"/>
      <c r="Z24" s="152"/>
      <c r="AA24" s="153"/>
      <c r="AB24" s="158"/>
      <c r="AC24" s="158"/>
      <c r="AD24" s="159"/>
      <c r="AE24" s="33"/>
      <c r="AF24" s="33"/>
      <c r="AG24" s="33"/>
      <c r="AH24" s="33"/>
      <c r="AI24" s="93"/>
      <c r="AJ24" s="97"/>
      <c r="AK24" s="97"/>
      <c r="AL24" s="98"/>
      <c r="AM24" s="98"/>
      <c r="AN24" s="118"/>
      <c r="AO24" s="97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41" s="63" customFormat="1" ht="19.5" customHeight="1">
      <c r="A25" s="58" t="s">
        <v>19</v>
      </c>
      <c r="B25" s="59"/>
      <c r="C25" s="60"/>
      <c r="D25" s="127" t="s">
        <v>7</v>
      </c>
      <c r="E25" s="128" t="s">
        <v>8</v>
      </c>
      <c r="F25" s="128" t="s">
        <v>9</v>
      </c>
      <c r="G25" s="119" t="s">
        <v>10</v>
      </c>
      <c r="H25" s="120" t="s">
        <v>15</v>
      </c>
      <c r="I25" s="121" t="s">
        <v>12</v>
      </c>
      <c r="J25" s="121" t="s">
        <v>13</v>
      </c>
      <c r="K25" s="121" t="s">
        <v>3</v>
      </c>
      <c r="L25" s="121" t="s">
        <v>15</v>
      </c>
      <c r="M25" s="121" t="s">
        <v>14</v>
      </c>
      <c r="N25" s="82"/>
      <c r="O25" s="127" t="s">
        <v>7</v>
      </c>
      <c r="P25" s="128" t="s">
        <v>8</v>
      </c>
      <c r="Q25" s="128" t="s">
        <v>9</v>
      </c>
      <c r="R25" s="119" t="s">
        <v>10</v>
      </c>
      <c r="S25" s="120" t="s">
        <v>15</v>
      </c>
      <c r="T25" s="122" t="s">
        <v>12</v>
      </c>
      <c r="U25" s="121" t="s">
        <v>13</v>
      </c>
      <c r="V25" s="123" t="s">
        <v>3</v>
      </c>
      <c r="W25" s="123" t="s">
        <v>15</v>
      </c>
      <c r="X25" s="121" t="s">
        <v>16</v>
      </c>
      <c r="Y25" s="123" t="s">
        <v>23</v>
      </c>
      <c r="Z25" s="123" t="s">
        <v>13</v>
      </c>
      <c r="AA25" s="123"/>
      <c r="AB25" s="123" t="s">
        <v>4</v>
      </c>
      <c r="AC25" s="121" t="s">
        <v>17</v>
      </c>
      <c r="AD25" s="123" t="s">
        <v>5</v>
      </c>
      <c r="AE25" s="61"/>
      <c r="AF25" s="61"/>
      <c r="AG25" s="61"/>
      <c r="AH25" s="61"/>
      <c r="AI25" s="94"/>
      <c r="AJ25" s="62"/>
      <c r="AK25" s="62"/>
      <c r="AL25" s="62"/>
      <c r="AM25" s="62"/>
      <c r="AN25" s="62"/>
      <c r="AO25" s="62"/>
    </row>
    <row r="26" spans="1:41" ht="19.5" customHeight="1">
      <c r="A26" s="130" t="s">
        <v>26</v>
      </c>
      <c r="B26" s="131"/>
      <c r="C26" s="132"/>
      <c r="D26" s="133">
        <v>0.8527199074074074</v>
      </c>
      <c r="E26" s="133">
        <v>0.8597800925925926</v>
      </c>
      <c r="F26" s="134">
        <v>2.8</v>
      </c>
      <c r="G26" s="77">
        <f>F26/AJ26</f>
        <v>16.524590163934427</v>
      </c>
      <c r="H26" s="14" t="str">
        <f>TEXT(E26-D26,"h:mm:ss")</f>
        <v>0:10:10</v>
      </c>
      <c r="I26" s="78">
        <v>1</v>
      </c>
      <c r="J26" s="79" t="str">
        <f>INDEX(NOMBRES8,MATCH(K26,TIEMPO8,0))</f>
        <v>JOSERRA</v>
      </c>
      <c r="K26" s="14">
        <f>SMALL(TIEMPO8,I26)</f>
        <v>0.1622222222222222</v>
      </c>
      <c r="L26" s="86">
        <f>K26/24</f>
        <v>0.006759259259259259</v>
      </c>
      <c r="M26" s="105"/>
      <c r="N26" s="81"/>
      <c r="O26" s="133">
        <v>0.36180555555555555</v>
      </c>
      <c r="P26" s="133">
        <v>0.37592592592592594</v>
      </c>
      <c r="Q26" s="134">
        <v>2.8</v>
      </c>
      <c r="R26" s="77">
        <f>Q26/AK26</f>
        <v>8.262295081967213</v>
      </c>
      <c r="S26" s="14" t="str">
        <f>TEXT(P26-O26,"h:mm:ss")</f>
        <v>0:20:20</v>
      </c>
      <c r="T26" s="87">
        <v>1</v>
      </c>
      <c r="U26" s="79" t="str">
        <f>INDEX(APELLIDOS8,MATCH(V26,TIEMPOS10,0))</f>
        <v>OLGA</v>
      </c>
      <c r="V26" s="14">
        <f>SMALL(TIEMPOS10,T26)</f>
        <v>0.17888888888888888</v>
      </c>
      <c r="W26" s="86">
        <f>V26/24</f>
        <v>0.007453703703703703</v>
      </c>
      <c r="X26" s="86"/>
      <c r="Y26" s="88">
        <v>1</v>
      </c>
      <c r="Z26" s="79" t="str">
        <f>INDEX(NOMBRES8,MATCH(AA26,TIEMPOT8,0))</f>
        <v>LLOPIS</v>
      </c>
      <c r="AA26" s="14">
        <f>SMALL(TIEMPOT8,Y26)</f>
        <v>0.36499999999999994</v>
      </c>
      <c r="AB26" s="90">
        <f>AA26/24</f>
        <v>0.01520833333333333</v>
      </c>
      <c r="AC26" s="90"/>
      <c r="AD26" s="126">
        <f>MINUTE(AB26)</f>
        <v>21</v>
      </c>
      <c r="AE26" s="33"/>
      <c r="AF26" s="33"/>
      <c r="AG26" s="33"/>
      <c r="AH26" s="33"/>
      <c r="AI26" s="93"/>
      <c r="AJ26" s="97">
        <f>((H26-INT(H26))*24)</f>
        <v>0.16944444444444443</v>
      </c>
      <c r="AK26" s="97">
        <f>((S26-INT(S26))*24)</f>
        <v>0.33888888888888885</v>
      </c>
      <c r="AL26" s="98">
        <f>VLOOKUP(A26,J26:L28,3,FALSE)</f>
        <v>0.007060185185185184</v>
      </c>
      <c r="AM26" s="98">
        <f>VLOOKUP(A26,U26:W28,3,FALSE)</f>
        <v>0.008148148148148147</v>
      </c>
      <c r="AN26" s="118">
        <f>AL26+AM26</f>
        <v>0.01520833333333333</v>
      </c>
      <c r="AO26" s="97">
        <f>((AN26-INT(AN26))*24)</f>
        <v>0.36499999999999994</v>
      </c>
    </row>
    <row r="27" spans="1:41" ht="19.5" customHeight="1">
      <c r="A27" s="130" t="s">
        <v>37</v>
      </c>
      <c r="B27" s="135"/>
      <c r="C27" s="136"/>
      <c r="D27" s="137">
        <v>0.8524652777777778</v>
      </c>
      <c r="E27" s="137">
        <v>0.8592245370370369</v>
      </c>
      <c r="F27" s="134">
        <v>2.8</v>
      </c>
      <c r="G27" s="77">
        <f>F27/AJ27</f>
        <v>17.26027397260274</v>
      </c>
      <c r="H27" s="14" t="str">
        <f>TEXT(E27-D27,"h:mm:ss")</f>
        <v>0:09:44</v>
      </c>
      <c r="I27" s="78">
        <v>2</v>
      </c>
      <c r="J27" s="79" t="str">
        <f>INDEX(NOMBRES8,MATCH(K27,TIEMPO8,0))</f>
        <v>LLOPIS</v>
      </c>
      <c r="K27" s="14">
        <f>SMALL(TIEMPO8,I27)</f>
        <v>0.16944444444444443</v>
      </c>
      <c r="L27" s="86">
        <f>K27/24</f>
        <v>0.007060185185185184</v>
      </c>
      <c r="M27" s="106">
        <f>L27-L26</f>
        <v>0.00030092592592592497</v>
      </c>
      <c r="N27" s="81"/>
      <c r="O27" s="137">
        <v>0.3333333333333333</v>
      </c>
      <c r="P27" s="137">
        <v>0.3414814814814815</v>
      </c>
      <c r="Q27" s="134">
        <v>2.8</v>
      </c>
      <c r="R27" s="77">
        <f>Q27/AK27</f>
        <v>14.318181818181818</v>
      </c>
      <c r="S27" s="14" t="str">
        <f>TEXT(P27-O27,"h:mm:ss")</f>
        <v>0:11:44</v>
      </c>
      <c r="T27" s="87">
        <v>2</v>
      </c>
      <c r="U27" s="79" t="str">
        <f>INDEX(APELLIDOS8,MATCH(V27,TIEMPOS10,0))</f>
        <v>LLOPIS</v>
      </c>
      <c r="V27" s="14">
        <f>SMALL(TIEMPOS10,T27)</f>
        <v>0.19555555555555554</v>
      </c>
      <c r="W27" s="86">
        <f>V27/24</f>
        <v>0.008148148148148147</v>
      </c>
      <c r="X27" s="86">
        <f>W27-W26</f>
        <v>0.0006944444444444446</v>
      </c>
      <c r="Y27" s="89">
        <v>2</v>
      </c>
      <c r="Z27" s="79" t="str">
        <f>INDEX(NOMBRES8,MATCH(AA27,TIEMPOT8,0))</f>
        <v>OLGA</v>
      </c>
      <c r="AA27" s="14">
        <f>SMALL(TIEMPOT8,Y27)</f>
        <v>0.36777777777777776</v>
      </c>
      <c r="AB27" s="90">
        <f>AA27/24</f>
        <v>0.015324074074074073</v>
      </c>
      <c r="AC27" s="90">
        <f>AB27-AB26</f>
        <v>0.00011574074074074264</v>
      </c>
      <c r="AD27" s="126">
        <f>AD26-0.5</f>
        <v>20.5</v>
      </c>
      <c r="AE27" s="14"/>
      <c r="AF27" s="14"/>
      <c r="AG27" s="14"/>
      <c r="AH27" s="14"/>
      <c r="AI27" s="81"/>
      <c r="AJ27" s="97">
        <f>((H27-INT(H27))*24)</f>
        <v>0.1622222222222222</v>
      </c>
      <c r="AK27" s="97">
        <f>((S27-INT(S27))*24)</f>
        <v>0.19555555555555554</v>
      </c>
      <c r="AL27" s="98">
        <f>VLOOKUP(A27,J26:L28,3,FALSE)</f>
        <v>0.006759259259259259</v>
      </c>
      <c r="AM27" s="98">
        <f>VLOOKUP(A27,U26:W28,3,FALSE)</f>
        <v>0.014120370370370368</v>
      </c>
      <c r="AN27" s="118">
        <f>AL27+AM27</f>
        <v>0.020879629629629626</v>
      </c>
      <c r="AO27" s="97">
        <f>((AN27-INT(AN27))*24)</f>
        <v>0.5011111111111111</v>
      </c>
    </row>
    <row r="28" spans="1:41" ht="19.5" customHeight="1">
      <c r="A28" s="130" t="s">
        <v>38</v>
      </c>
      <c r="B28" s="131"/>
      <c r="C28" s="132"/>
      <c r="D28" s="133">
        <v>0.8505787037037037</v>
      </c>
      <c r="E28" s="133">
        <v>0.8584490740740741</v>
      </c>
      <c r="F28" s="134">
        <v>2.8</v>
      </c>
      <c r="G28" s="77">
        <f>F28/AJ28</f>
        <v>14.823529411764703</v>
      </c>
      <c r="H28" s="14" t="str">
        <f>TEXT(E28-D28,"h:mm:ss")</f>
        <v>0:11:20</v>
      </c>
      <c r="I28" s="78">
        <v>3</v>
      </c>
      <c r="J28" s="79" t="str">
        <f>INDEX(NOMBRES8,MATCH(K28,TIEMPO8,0))</f>
        <v>OLGA</v>
      </c>
      <c r="K28" s="14">
        <f>SMALL(TIEMPO8,I28)</f>
        <v>0.1888888888888889</v>
      </c>
      <c r="L28" s="86">
        <f>K28/24</f>
        <v>0.007870370370370371</v>
      </c>
      <c r="M28" s="106">
        <f>L28-L26</f>
        <v>0.0011111111111111122</v>
      </c>
      <c r="N28" s="81"/>
      <c r="O28" s="133">
        <v>0.36423611111111115</v>
      </c>
      <c r="P28" s="133">
        <v>0.37168981481481483</v>
      </c>
      <c r="Q28" s="134">
        <v>2.8</v>
      </c>
      <c r="R28" s="77">
        <f>Q28/AK28</f>
        <v>15.652173913043478</v>
      </c>
      <c r="S28" s="14" t="str">
        <f>TEXT(P28-O28,"h:mm:ss")</f>
        <v>0:10:44</v>
      </c>
      <c r="T28" s="87">
        <v>3</v>
      </c>
      <c r="U28" s="79" t="str">
        <f>INDEX(APELLIDOS8,MATCH(V28,TIEMPOS10,0))</f>
        <v>JOSERRA</v>
      </c>
      <c r="V28" s="14">
        <f>SMALL(TIEMPOS10,T28)</f>
        <v>0.33888888888888885</v>
      </c>
      <c r="W28" s="86">
        <f>V28/24</f>
        <v>0.014120370370370368</v>
      </c>
      <c r="X28" s="86">
        <f>W28-W26</f>
        <v>0.006666666666666665</v>
      </c>
      <c r="Y28" s="88">
        <v>3</v>
      </c>
      <c r="Z28" s="79" t="str">
        <f>INDEX(NOMBRES8,MATCH(AA28,TIEMPOT8,0))</f>
        <v>JOSERRA</v>
      </c>
      <c r="AA28" s="14">
        <f>SMALL(TIEMPOT8,Y28)</f>
        <v>0.5011111111111111</v>
      </c>
      <c r="AB28" s="90">
        <f>AA28/24</f>
        <v>0.020879629629629626</v>
      </c>
      <c r="AC28" s="90">
        <f>AB28-AB26</f>
        <v>0.005671296296296296</v>
      </c>
      <c r="AD28" s="126">
        <f>AD27-0.5</f>
        <v>20</v>
      </c>
      <c r="AE28" s="33"/>
      <c r="AF28" s="33"/>
      <c r="AG28" s="33"/>
      <c r="AH28" s="33"/>
      <c r="AI28" s="93"/>
      <c r="AJ28" s="97">
        <f>((H28-INT(H28))*24)</f>
        <v>0.1888888888888889</v>
      </c>
      <c r="AK28" s="97">
        <f>((S28-INT(S28))*24)</f>
        <v>0.17888888888888888</v>
      </c>
      <c r="AL28" s="98">
        <f>VLOOKUP(A28,J26:L28,3,FALSE)</f>
        <v>0.007870370370370371</v>
      </c>
      <c r="AM28" s="98">
        <f>VLOOKUP(A28,U26:W28,3,FALSE)</f>
        <v>0.007453703703703703</v>
      </c>
      <c r="AN28" s="118">
        <f>AL28+AM28</f>
        <v>0.015324074074074073</v>
      </c>
      <c r="AO28" s="97">
        <f>((AN28-INT(AN28))*24)</f>
        <v>0.36777777777777776</v>
      </c>
    </row>
    <row r="29" spans="1:41" ht="19.5" customHeight="1">
      <c r="A29" s="143" t="s">
        <v>35</v>
      </c>
      <c r="B29" s="144"/>
      <c r="C29" s="145" t="s">
        <v>43</v>
      </c>
      <c r="D29" s="146"/>
      <c r="E29" s="147"/>
      <c r="F29" s="148"/>
      <c r="G29" s="149"/>
      <c r="H29" s="150"/>
      <c r="I29" s="151">
        <v>4</v>
      </c>
      <c r="J29" s="152" t="s">
        <v>35</v>
      </c>
      <c r="K29" s="153"/>
      <c r="L29" s="154"/>
      <c r="M29" s="154"/>
      <c r="N29" s="155"/>
      <c r="O29" s="146"/>
      <c r="P29" s="147"/>
      <c r="Q29" s="148"/>
      <c r="R29" s="149"/>
      <c r="S29" s="150"/>
      <c r="T29" s="156">
        <v>4</v>
      </c>
      <c r="U29" s="152" t="s">
        <v>35</v>
      </c>
      <c r="V29" s="153"/>
      <c r="W29" s="154"/>
      <c r="X29" s="154"/>
      <c r="Y29" s="157">
        <v>4</v>
      </c>
      <c r="Z29" s="152" t="s">
        <v>35</v>
      </c>
      <c r="AA29" s="153"/>
      <c r="AB29" s="158">
        <v>0.021574074074074075</v>
      </c>
      <c r="AC29" s="158"/>
      <c r="AD29" s="159">
        <v>19.5</v>
      </c>
      <c r="AE29" s="33"/>
      <c r="AF29" s="33"/>
      <c r="AG29" s="33"/>
      <c r="AH29" s="33"/>
      <c r="AI29" s="93"/>
      <c r="AJ29" s="97"/>
      <c r="AK29" s="97"/>
      <c r="AL29" s="160"/>
      <c r="AM29" s="160"/>
      <c r="AN29" s="161"/>
      <c r="AO29" s="162"/>
    </row>
    <row r="30" spans="1:41" ht="19.5" customHeight="1">
      <c r="A30" s="143"/>
      <c r="B30" s="144"/>
      <c r="C30" s="166"/>
      <c r="D30" s="146"/>
      <c r="E30" s="147"/>
      <c r="F30" s="148"/>
      <c r="G30" s="149"/>
      <c r="H30" s="150"/>
      <c r="I30" s="151"/>
      <c r="J30" s="152"/>
      <c r="K30" s="153"/>
      <c r="L30" s="154"/>
      <c r="M30" s="154"/>
      <c r="N30" s="155"/>
      <c r="O30" s="146"/>
      <c r="P30" s="147"/>
      <c r="Q30" s="148"/>
      <c r="R30" s="149"/>
      <c r="S30" s="150"/>
      <c r="T30" s="156"/>
      <c r="U30" s="152"/>
      <c r="V30" s="153"/>
      <c r="W30" s="154"/>
      <c r="X30" s="154"/>
      <c r="Y30" s="157"/>
      <c r="Z30" s="152"/>
      <c r="AA30" s="153"/>
      <c r="AB30" s="158"/>
      <c r="AC30" s="158"/>
      <c r="AD30" s="159"/>
      <c r="AE30" s="33"/>
      <c r="AF30" s="33"/>
      <c r="AG30" s="33"/>
      <c r="AH30" s="33"/>
      <c r="AI30" s="93"/>
      <c r="AJ30" s="97"/>
      <c r="AK30" s="97"/>
      <c r="AL30" s="160"/>
      <c r="AM30" s="160"/>
      <c r="AN30" s="161"/>
      <c r="AO30" s="162"/>
    </row>
    <row r="31" spans="1:37" s="63" customFormat="1" ht="19.5" customHeight="1">
      <c r="A31" s="58" t="s">
        <v>20</v>
      </c>
      <c r="B31" s="59"/>
      <c r="C31" s="60"/>
      <c r="D31" s="127" t="s">
        <v>7</v>
      </c>
      <c r="E31" s="128" t="s">
        <v>8</v>
      </c>
      <c r="F31" s="128" t="s">
        <v>9</v>
      </c>
      <c r="G31" s="119" t="s">
        <v>10</v>
      </c>
      <c r="H31" s="120" t="s">
        <v>15</v>
      </c>
      <c r="I31" s="121" t="s">
        <v>12</v>
      </c>
      <c r="J31" s="121" t="s">
        <v>13</v>
      </c>
      <c r="K31" s="121" t="s">
        <v>3</v>
      </c>
      <c r="L31" s="121" t="s">
        <v>15</v>
      </c>
      <c r="M31" s="121" t="s">
        <v>14</v>
      </c>
      <c r="N31" s="82"/>
      <c r="O31" s="127" t="s">
        <v>7</v>
      </c>
      <c r="P31" s="128" t="s">
        <v>8</v>
      </c>
      <c r="Q31" s="128" t="s">
        <v>9</v>
      </c>
      <c r="R31" s="119" t="s">
        <v>10</v>
      </c>
      <c r="S31" s="120" t="s">
        <v>15</v>
      </c>
      <c r="T31" s="122" t="s">
        <v>12</v>
      </c>
      <c r="U31" s="121" t="s">
        <v>13</v>
      </c>
      <c r="V31" s="123" t="s">
        <v>3</v>
      </c>
      <c r="W31" s="123" t="s">
        <v>15</v>
      </c>
      <c r="X31" s="121" t="s">
        <v>16</v>
      </c>
      <c r="Y31" s="123" t="s">
        <v>23</v>
      </c>
      <c r="Z31" s="123" t="s">
        <v>13</v>
      </c>
      <c r="AA31" s="123"/>
      <c r="AB31" s="123" t="s">
        <v>4</v>
      </c>
      <c r="AC31" s="121" t="s">
        <v>17</v>
      </c>
      <c r="AD31" s="123" t="s">
        <v>5</v>
      </c>
      <c r="AE31" s="61"/>
      <c r="AF31" s="61"/>
      <c r="AG31" s="61"/>
      <c r="AH31" s="61"/>
      <c r="AI31" s="94"/>
      <c r="AJ31" s="62"/>
      <c r="AK31" s="62"/>
    </row>
    <row r="32" spans="1:41" ht="19.5" customHeight="1">
      <c r="A32" s="130" t="s">
        <v>28</v>
      </c>
      <c r="B32" s="131"/>
      <c r="C32" s="132"/>
      <c r="D32" s="133">
        <v>0.8777777777777778</v>
      </c>
      <c r="E32" s="133">
        <v>0.8896643518518519</v>
      </c>
      <c r="F32" s="134">
        <v>2.8</v>
      </c>
      <c r="G32" s="77">
        <f>F32/AJ32</f>
        <v>9.814995131450827</v>
      </c>
      <c r="H32" s="14" t="str">
        <f>TEXT(E32-D32,"h:mm:ss")</f>
        <v>0:17:07</v>
      </c>
      <c r="I32" s="78">
        <v>1</v>
      </c>
      <c r="J32" s="79" t="str">
        <f>INDEX(NOM1,MATCH(K32,TIE9,0))</f>
        <v>MANOLO</v>
      </c>
      <c r="K32" s="14">
        <f>SMALL(TIE9,I32)</f>
        <v>0.19916666666666666</v>
      </c>
      <c r="L32" s="86">
        <f>K32/24</f>
        <v>0.00829861111111111</v>
      </c>
      <c r="M32" s="105"/>
      <c r="N32" s="81"/>
      <c r="O32" s="133">
        <v>0.38958333333333334</v>
      </c>
      <c r="P32" s="133">
        <v>0.3974884259259259</v>
      </c>
      <c r="Q32" s="134">
        <v>2.8</v>
      </c>
      <c r="R32" s="77">
        <f>Q32/AK32</f>
        <v>14.758418740849194</v>
      </c>
      <c r="S32" s="14" t="str">
        <f>TEXT(P32-O32,"h:mm:ss")</f>
        <v>0:11:23</v>
      </c>
      <c r="T32" s="87">
        <v>1</v>
      </c>
      <c r="U32" s="79" t="str">
        <f>INDEX(APE6,MATCH(V32,TIE10,0))</f>
        <v>MANOLO</v>
      </c>
      <c r="V32" s="14">
        <f>SMALL(TIE10,T32)</f>
        <v>0.1897222222222222</v>
      </c>
      <c r="W32" s="86">
        <f>V32/24</f>
        <v>0.007905092592592592</v>
      </c>
      <c r="X32" s="86"/>
      <c r="Y32" s="88">
        <v>1</v>
      </c>
      <c r="Z32" s="79" t="str">
        <f>INDEX(NOM1,MATCH(AA32,TIEMPOTT,0))</f>
        <v>MANOLO</v>
      </c>
      <c r="AA32" s="14">
        <f>SMALL(TIEMPOTT,Y32)</f>
        <v>0.38888888888888884</v>
      </c>
      <c r="AB32" s="90">
        <f>AA32/24</f>
        <v>0.016203703703703703</v>
      </c>
      <c r="AC32" s="90"/>
      <c r="AD32" s="126">
        <f>MINUTE(AB32)</f>
        <v>23</v>
      </c>
      <c r="AE32" s="33"/>
      <c r="AF32" s="33"/>
      <c r="AG32" s="33"/>
      <c r="AH32" s="33"/>
      <c r="AI32" s="93"/>
      <c r="AJ32" s="97">
        <f>((H32-INT(H32))*24)</f>
        <v>0.2852777777777778</v>
      </c>
      <c r="AK32" s="97">
        <f>((S32-INT(S32))*24)</f>
        <v>0.1897222222222222</v>
      </c>
      <c r="AL32" s="98">
        <f>VLOOKUP(A32,J32:L35,3,FALSE)</f>
        <v>0.011886574074074075</v>
      </c>
      <c r="AM32" s="98">
        <f>VLOOKUP(A32,U32:W35,3,FALSE)</f>
        <v>0.01119212962962963</v>
      </c>
      <c r="AN32" s="118">
        <f>AL32+AM32</f>
        <v>0.023078703703703705</v>
      </c>
      <c r="AO32" s="97">
        <f>((AN32-INT(AN32))*24)</f>
        <v>0.5538888888888889</v>
      </c>
    </row>
    <row r="33" spans="1:41" s="29" customFormat="1" ht="19.5" customHeight="1">
      <c r="A33" s="130" t="s">
        <v>27</v>
      </c>
      <c r="B33" s="135"/>
      <c r="C33" s="136"/>
      <c r="D33" s="137">
        <v>0.8777777777777778</v>
      </c>
      <c r="E33" s="137">
        <v>0.8860763888888888</v>
      </c>
      <c r="F33" s="134">
        <v>2.8</v>
      </c>
      <c r="G33" s="77">
        <f>F33/AJ33</f>
        <v>14.05857740585774</v>
      </c>
      <c r="H33" s="14" t="str">
        <f>TEXT(E33-D33,"h:mm:ss")</f>
        <v>0:11:57</v>
      </c>
      <c r="I33" s="78">
        <v>2</v>
      </c>
      <c r="J33" s="79" t="str">
        <f>INDEX(NOM1,MATCH(K33,TIE9,0))</f>
        <v>FRAN</v>
      </c>
      <c r="K33" s="14">
        <f>SMALL(TIE9,I33)</f>
        <v>0.19972222222222225</v>
      </c>
      <c r="L33" s="86">
        <f>K33/24</f>
        <v>0.00832175925925926</v>
      </c>
      <c r="M33" s="106">
        <f>L33-L32</f>
        <v>2.3148148148148875E-05</v>
      </c>
      <c r="N33" s="81"/>
      <c r="O33" s="137">
        <v>0.38958333333333334</v>
      </c>
      <c r="P33" s="137">
        <v>0.39749999999999996</v>
      </c>
      <c r="Q33" s="134">
        <v>2.8</v>
      </c>
      <c r="R33" s="77">
        <f>Q33/AK33</f>
        <v>14.736842105263158</v>
      </c>
      <c r="S33" s="14" t="str">
        <f>TEXT(P33-O33,"h:mm:ss")</f>
        <v>0:11:24</v>
      </c>
      <c r="T33" s="87">
        <v>2</v>
      </c>
      <c r="U33" s="79" t="str">
        <f>INDEX(APE6,MATCH(V33,TIE10,0))</f>
        <v>FRAN</v>
      </c>
      <c r="V33" s="14">
        <f>SMALL(TIE10,T33)</f>
        <v>0.19</v>
      </c>
      <c r="W33" s="86">
        <f>V33/24</f>
        <v>0.007916666666666667</v>
      </c>
      <c r="X33" s="86">
        <f>W33-W32</f>
        <v>1.1574074074075305E-05</v>
      </c>
      <c r="Y33" s="89">
        <v>2</v>
      </c>
      <c r="Z33" s="79" t="str">
        <f>INDEX(NOM1,MATCH(AA33,TIEMPOTT,0))</f>
        <v>FRAN</v>
      </c>
      <c r="AA33" s="14">
        <f>SMALL(TIEMPOTT,Y33)</f>
        <v>0.38972222222222225</v>
      </c>
      <c r="AB33" s="90">
        <f>AA33/24</f>
        <v>0.016238425925925927</v>
      </c>
      <c r="AC33" s="90">
        <f>AB33-AB32</f>
        <v>3.472222222222418E-05</v>
      </c>
      <c r="AD33" s="126">
        <f>AD32-0.5</f>
        <v>22.5</v>
      </c>
      <c r="AE33" s="14"/>
      <c r="AF33" s="14"/>
      <c r="AG33" s="14"/>
      <c r="AH33" s="14"/>
      <c r="AI33" s="81"/>
      <c r="AJ33" s="97">
        <f>((H33-INT(H33))*24)</f>
        <v>0.19916666666666666</v>
      </c>
      <c r="AK33" s="97">
        <f>((S33-INT(S33))*24)</f>
        <v>0.19</v>
      </c>
      <c r="AL33" s="98">
        <f>VLOOKUP(A33,J32:L35,3,FALSE)</f>
        <v>0.00829861111111111</v>
      </c>
      <c r="AM33" s="98">
        <f>VLOOKUP(A33,U32:W35,3,FALSE)</f>
        <v>0.007905092592592592</v>
      </c>
      <c r="AN33" s="118">
        <f>AL33+AM33</f>
        <v>0.016203703703703703</v>
      </c>
      <c r="AO33" s="97">
        <f>((AN33-INT(AN33))*24)</f>
        <v>0.38888888888888884</v>
      </c>
    </row>
    <row r="34" spans="1:41" ht="19.5" customHeight="1">
      <c r="A34" s="130" t="s">
        <v>40</v>
      </c>
      <c r="B34" s="131"/>
      <c r="C34" s="132"/>
      <c r="D34" s="133">
        <v>0.8777777777777778</v>
      </c>
      <c r="E34" s="133">
        <v>0.8860995370370371</v>
      </c>
      <c r="F34" s="134">
        <v>2.8</v>
      </c>
      <c r="G34" s="77">
        <f>F34/AJ34</f>
        <v>14.019471488178022</v>
      </c>
      <c r="H34" s="14" t="str">
        <f>TEXT(E34-D34,"h:mm:ss")</f>
        <v>0:11:59</v>
      </c>
      <c r="I34" s="78">
        <v>3</v>
      </c>
      <c r="J34" s="79" t="str">
        <f>INDEX(NOM1,MATCH(K34,TIE9,0))</f>
        <v>ISMAEL</v>
      </c>
      <c r="K34" s="14">
        <f>SMALL(TIE9,I34)</f>
        <v>0.2852777777777778</v>
      </c>
      <c r="L34" s="86">
        <f>K34/24</f>
        <v>0.011886574074074075</v>
      </c>
      <c r="M34" s="106">
        <f>L34-L32</f>
        <v>0.0035879629629629647</v>
      </c>
      <c r="N34" s="81"/>
      <c r="O34" s="133">
        <v>0.38958333333333334</v>
      </c>
      <c r="P34" s="133">
        <v>0.40077546296296296</v>
      </c>
      <c r="Q34" s="134">
        <v>2.8</v>
      </c>
      <c r="R34" s="77">
        <f>Q34/AK34</f>
        <v>10.42399172699069</v>
      </c>
      <c r="S34" s="14" t="str">
        <f>TEXT(P34-O34,"h:mm:ss")</f>
        <v>0:16:07</v>
      </c>
      <c r="T34" s="87">
        <v>3</v>
      </c>
      <c r="U34" s="79" t="str">
        <f>INDEX(APE6,MATCH(V34,TIE10,0))</f>
        <v>ISMAEL</v>
      </c>
      <c r="V34" s="14">
        <f>SMALL(TIE10,T34)</f>
        <v>0.26861111111111113</v>
      </c>
      <c r="W34" s="86">
        <f>V34/24</f>
        <v>0.01119212962962963</v>
      </c>
      <c r="X34" s="86">
        <f>W34-W32</f>
        <v>0.003287037037037038</v>
      </c>
      <c r="Y34" s="88">
        <v>3</v>
      </c>
      <c r="Z34" s="79" t="str">
        <f>INDEX(NOM1,MATCH(AA34,TIEMPOTT,0))</f>
        <v>ISMAEL</v>
      </c>
      <c r="AA34" s="14">
        <f>SMALL(TIEMPOTT,Y34)</f>
        <v>0.5538888888888889</v>
      </c>
      <c r="AB34" s="90">
        <f>AA34/24</f>
        <v>0.023078703703703702</v>
      </c>
      <c r="AC34" s="90">
        <f>AB34-AB32</f>
        <v>0.006874999999999999</v>
      </c>
      <c r="AD34" s="126">
        <f>AD33-0.5</f>
        <v>22</v>
      </c>
      <c r="AE34" s="33"/>
      <c r="AF34" s="33"/>
      <c r="AG34" s="33"/>
      <c r="AH34" s="33"/>
      <c r="AI34" s="93"/>
      <c r="AJ34" s="97">
        <f>((H34-INT(H34))*24)</f>
        <v>0.19972222222222225</v>
      </c>
      <c r="AK34" s="97">
        <f>((S34-INT(S34))*24)</f>
        <v>0.26861111111111113</v>
      </c>
      <c r="AL34" s="98">
        <f>VLOOKUP(A34,J32:L35,3,FALSE)</f>
        <v>0.00832175925925926</v>
      </c>
      <c r="AM34" s="98">
        <f>VLOOKUP(A34,U32:W35,3,FALSE)</f>
        <v>0.007916666666666667</v>
      </c>
      <c r="AN34" s="118">
        <f>AL34+AM34</f>
        <v>0.016238425925925927</v>
      </c>
      <c r="AO34" s="97">
        <f>((AN34-INT(AN34))*24)</f>
        <v>0.38972222222222225</v>
      </c>
    </row>
    <row r="35" spans="1:41" ht="19.5" customHeight="1">
      <c r="A35" s="130" t="s">
        <v>39</v>
      </c>
      <c r="B35" s="131"/>
      <c r="C35" s="142" t="s">
        <v>44</v>
      </c>
      <c r="D35" s="137">
        <v>0.8777777777777778</v>
      </c>
      <c r="E35" s="137">
        <v>0.8952546296296297</v>
      </c>
      <c r="F35" s="134">
        <v>2.8</v>
      </c>
      <c r="G35" s="77">
        <f>F35/AJ35</f>
        <v>6.675496688741722</v>
      </c>
      <c r="H35" s="14" t="str">
        <f>TEXT(E35-D35,"h:mm:ss")</f>
        <v>0:25:10</v>
      </c>
      <c r="I35" s="78">
        <v>4</v>
      </c>
      <c r="J35" s="79" t="str">
        <f>INDEX(NOM1,MATCH(K35,TIE9,0))</f>
        <v>MARIA</v>
      </c>
      <c r="K35" s="14">
        <f>SMALL(TIE9,I35)</f>
        <v>0.4194444444444444</v>
      </c>
      <c r="L35" s="86">
        <f>K35/24</f>
        <v>0.01747685185185185</v>
      </c>
      <c r="M35" s="106">
        <f>L35-L32</f>
        <v>0.00917824074074074</v>
      </c>
      <c r="N35" s="81"/>
      <c r="O35" s="137">
        <v>0.375</v>
      </c>
      <c r="P35" s="137">
        <v>0.4166666666666667</v>
      </c>
      <c r="Q35" s="134">
        <v>2.8</v>
      </c>
      <c r="R35" s="77">
        <f>Q35/AK35</f>
        <v>2.8</v>
      </c>
      <c r="S35" s="14" t="str">
        <f>TEXT(P35-O35,"h:mm:ss")</f>
        <v>1:00:00</v>
      </c>
      <c r="T35" s="87">
        <v>4</v>
      </c>
      <c r="U35" s="79" t="str">
        <f>INDEX(APE6,MATCH(V35,TIE10,0))</f>
        <v>MARIA</v>
      </c>
      <c r="V35" s="14">
        <f>SMALL(TIE10,T35)</f>
        <v>1</v>
      </c>
      <c r="W35" s="86">
        <f>V35/24</f>
        <v>0.041666666666666664</v>
      </c>
      <c r="X35" s="86">
        <f>W35-W32</f>
        <v>0.03376157407407407</v>
      </c>
      <c r="Y35" s="88">
        <v>4</v>
      </c>
      <c r="Z35" s="79" t="str">
        <f>INDEX(NOM1,MATCH(AA35,TIEMPOTT,0))</f>
        <v>MARIA</v>
      </c>
      <c r="AA35" s="14">
        <f>SMALL(TIEMPOTT,Y35)</f>
        <v>1.4194444444444443</v>
      </c>
      <c r="AB35" s="90">
        <v>0.02377314814814815</v>
      </c>
      <c r="AC35" s="90">
        <f>AB35-AB32</f>
        <v>0.007569444444444448</v>
      </c>
      <c r="AD35" s="126">
        <f>AD34-0.5</f>
        <v>21.5</v>
      </c>
      <c r="AE35" s="33"/>
      <c r="AF35" s="33"/>
      <c r="AG35" s="33"/>
      <c r="AH35" s="33"/>
      <c r="AI35" s="93"/>
      <c r="AJ35" s="97">
        <f>((H35-INT(H35))*24)</f>
        <v>0.4194444444444444</v>
      </c>
      <c r="AK35" s="97">
        <f>((S35-INT(S35))*24)</f>
        <v>1</v>
      </c>
      <c r="AL35" s="98">
        <f>VLOOKUP(A35,J25:L35,3,FALSE)</f>
        <v>0.01747685185185185</v>
      </c>
      <c r="AM35" s="98">
        <f>VLOOKUP(A35,U32:W35,3,FALSE)</f>
        <v>0.041666666666666664</v>
      </c>
      <c r="AN35" s="118">
        <f>AL35+AM35</f>
        <v>0.05914351851851851</v>
      </c>
      <c r="AO35" s="97">
        <f>((AN35-INT(AN35))*24)</f>
        <v>1.4194444444444443</v>
      </c>
    </row>
    <row r="36" spans="1:41" ht="19.5" customHeight="1">
      <c r="A36" s="130"/>
      <c r="B36" s="131"/>
      <c r="C36" s="142"/>
      <c r="D36" s="137"/>
      <c r="E36" s="137"/>
      <c r="F36" s="134"/>
      <c r="G36" s="77"/>
      <c r="H36" s="14"/>
      <c r="I36" s="78"/>
      <c r="J36" s="79"/>
      <c r="K36" s="14"/>
      <c r="L36" s="86"/>
      <c r="M36" s="106"/>
      <c r="N36" s="81"/>
      <c r="O36" s="137"/>
      <c r="P36" s="137"/>
      <c r="Q36" s="134"/>
      <c r="R36" s="77"/>
      <c r="S36" s="14"/>
      <c r="T36" s="87"/>
      <c r="U36" s="79"/>
      <c r="V36" s="14"/>
      <c r="W36" s="86"/>
      <c r="X36" s="86"/>
      <c r="Y36" s="88"/>
      <c r="Z36" s="79"/>
      <c r="AA36" s="14"/>
      <c r="AB36" s="90"/>
      <c r="AC36" s="90"/>
      <c r="AD36" s="126"/>
      <c r="AE36" s="33"/>
      <c r="AF36" s="33"/>
      <c r="AG36" s="33"/>
      <c r="AH36" s="33"/>
      <c r="AI36" s="93"/>
      <c r="AJ36" s="97"/>
      <c r="AK36" s="97"/>
      <c r="AL36" s="160"/>
      <c r="AM36" s="160"/>
      <c r="AN36" s="161"/>
      <c r="AO36" s="162"/>
    </row>
    <row r="37" spans="1:41" ht="19.5" customHeight="1">
      <c r="A37" s="130"/>
      <c r="B37" s="131"/>
      <c r="C37" s="142"/>
      <c r="D37" s="137"/>
      <c r="E37" s="137"/>
      <c r="F37" s="134"/>
      <c r="G37" s="77"/>
      <c r="H37" s="14"/>
      <c r="I37" s="78"/>
      <c r="J37" s="79"/>
      <c r="K37" s="14"/>
      <c r="L37" s="86"/>
      <c r="M37" s="106"/>
      <c r="N37" s="81"/>
      <c r="O37" s="137"/>
      <c r="P37" s="137"/>
      <c r="Q37" s="134"/>
      <c r="R37" s="77"/>
      <c r="S37" s="14"/>
      <c r="T37" s="87"/>
      <c r="U37" s="79"/>
      <c r="V37" s="14"/>
      <c r="W37" s="86"/>
      <c r="X37" s="86"/>
      <c r="Y37" s="88"/>
      <c r="Z37" s="79"/>
      <c r="AA37" s="14"/>
      <c r="AB37" s="90"/>
      <c r="AC37" s="90"/>
      <c r="AD37" s="126"/>
      <c r="AE37" s="33"/>
      <c r="AF37" s="33"/>
      <c r="AG37" s="33"/>
      <c r="AH37" s="33"/>
      <c r="AI37" s="93"/>
      <c r="AJ37" s="97"/>
      <c r="AK37" s="97"/>
      <c r="AL37" s="160"/>
      <c r="AM37" s="160"/>
      <c r="AN37" s="161"/>
      <c r="AO37" s="162"/>
    </row>
    <row r="38" spans="1:41" ht="19.5" customHeight="1">
      <c r="A38" s="130"/>
      <c r="B38" s="131"/>
      <c r="C38" s="142"/>
      <c r="D38" s="137"/>
      <c r="E38" s="137"/>
      <c r="F38" s="134"/>
      <c r="G38" s="77"/>
      <c r="H38" s="14"/>
      <c r="I38" s="78"/>
      <c r="J38" s="79"/>
      <c r="K38" s="14"/>
      <c r="L38" s="86"/>
      <c r="M38" s="106"/>
      <c r="N38" s="81"/>
      <c r="O38" s="137"/>
      <c r="P38" s="137"/>
      <c r="Q38" s="134"/>
      <c r="R38" s="77"/>
      <c r="S38" s="14"/>
      <c r="T38" s="87"/>
      <c r="U38" s="79"/>
      <c r="V38" s="14"/>
      <c r="W38" s="86"/>
      <c r="X38" s="86"/>
      <c r="Y38" s="88"/>
      <c r="Z38" s="79"/>
      <c r="AA38" s="14"/>
      <c r="AB38" s="90"/>
      <c r="AC38" s="90"/>
      <c r="AD38" s="126"/>
      <c r="AE38" s="33"/>
      <c r="AF38" s="33"/>
      <c r="AG38" s="33"/>
      <c r="AH38" s="33"/>
      <c r="AI38" s="93"/>
      <c r="AJ38" s="97"/>
      <c r="AK38" s="97"/>
      <c r="AL38" s="160"/>
      <c r="AM38" s="160"/>
      <c r="AN38" s="161"/>
      <c r="AO38" s="162"/>
    </row>
    <row r="39" spans="1:41" ht="19.5" customHeight="1">
      <c r="A39" s="130"/>
      <c r="B39" s="131"/>
      <c r="C39" s="142"/>
      <c r="D39" s="137"/>
      <c r="E39" s="137"/>
      <c r="F39" s="134"/>
      <c r="G39" s="77"/>
      <c r="H39" s="14"/>
      <c r="I39" s="78"/>
      <c r="J39" s="79"/>
      <c r="K39" s="14"/>
      <c r="L39" s="86"/>
      <c r="M39" s="106"/>
      <c r="N39" s="81"/>
      <c r="O39" s="137"/>
      <c r="P39" s="137"/>
      <c r="Q39" s="134"/>
      <c r="R39" s="77"/>
      <c r="S39" s="14"/>
      <c r="T39" s="87"/>
      <c r="U39" s="79"/>
      <c r="V39" s="14"/>
      <c r="W39" s="86"/>
      <c r="X39" s="86"/>
      <c r="Y39" s="88"/>
      <c r="Z39" s="79"/>
      <c r="AA39" s="14"/>
      <c r="AB39" s="90"/>
      <c r="AC39" s="90"/>
      <c r="AD39" s="126"/>
      <c r="AE39" s="33"/>
      <c r="AF39" s="33"/>
      <c r="AG39" s="33"/>
      <c r="AH39" s="33"/>
      <c r="AI39" s="93"/>
      <c r="AJ39" s="97"/>
      <c r="AK39" s="97"/>
      <c r="AL39" s="160"/>
      <c r="AM39" s="160"/>
      <c r="AN39" s="161"/>
      <c r="AO39" s="162"/>
    </row>
    <row r="40" spans="1:41" ht="19.5" customHeight="1">
      <c r="A40" s="130"/>
      <c r="B40" s="131"/>
      <c r="C40" s="142"/>
      <c r="D40" s="137"/>
      <c r="E40" s="137"/>
      <c r="F40" s="134"/>
      <c r="G40" s="77"/>
      <c r="H40" s="14"/>
      <c r="I40" s="78"/>
      <c r="J40" s="79"/>
      <c r="K40" s="14"/>
      <c r="L40" s="86"/>
      <c r="M40" s="106"/>
      <c r="N40" s="81"/>
      <c r="O40" s="137"/>
      <c r="P40" s="137"/>
      <c r="Q40" s="134"/>
      <c r="R40" s="77"/>
      <c r="S40" s="14"/>
      <c r="T40" s="87"/>
      <c r="U40" s="79"/>
      <c r="V40" s="14"/>
      <c r="W40" s="86"/>
      <c r="X40" s="86"/>
      <c r="Y40" s="88"/>
      <c r="Z40" s="79"/>
      <c r="AA40" s="14"/>
      <c r="AB40" s="90"/>
      <c r="AC40" s="90"/>
      <c r="AD40" s="126"/>
      <c r="AE40" s="33"/>
      <c r="AF40" s="33"/>
      <c r="AG40" s="33"/>
      <c r="AH40" s="33"/>
      <c r="AI40" s="93"/>
      <c r="AJ40" s="97"/>
      <c r="AK40" s="97"/>
      <c r="AL40" s="160"/>
      <c r="AM40" s="160"/>
      <c r="AN40" s="161"/>
      <c r="AO40" s="162"/>
    </row>
    <row r="41" spans="1:41" ht="19.5" customHeight="1">
      <c r="A41" s="130"/>
      <c r="B41" s="131"/>
      <c r="C41" s="142"/>
      <c r="D41" s="137"/>
      <c r="E41" s="137"/>
      <c r="F41" s="134"/>
      <c r="G41" s="77"/>
      <c r="H41" s="14"/>
      <c r="I41" s="78"/>
      <c r="J41" s="79"/>
      <c r="K41" s="14"/>
      <c r="L41" s="86"/>
      <c r="M41" s="106"/>
      <c r="N41" s="81"/>
      <c r="O41" s="137"/>
      <c r="P41" s="137"/>
      <c r="Q41" s="134"/>
      <c r="R41" s="77"/>
      <c r="S41" s="14"/>
      <c r="T41" s="87"/>
      <c r="U41" s="79"/>
      <c r="V41" s="14"/>
      <c r="W41" s="86"/>
      <c r="X41" s="86"/>
      <c r="Y41" s="88"/>
      <c r="Z41" s="79"/>
      <c r="AA41" s="14"/>
      <c r="AB41" s="90"/>
      <c r="AC41" s="90"/>
      <c r="AD41" s="126"/>
      <c r="AE41" s="33"/>
      <c r="AF41" s="33"/>
      <c r="AG41" s="33"/>
      <c r="AH41" s="33"/>
      <c r="AI41" s="93"/>
      <c r="AJ41" s="97"/>
      <c r="AK41" s="97"/>
      <c r="AL41" s="160"/>
      <c r="AM41" s="160"/>
      <c r="AN41" s="161"/>
      <c r="AO41" s="162"/>
    </row>
    <row r="42" spans="1:41" ht="19.5" customHeight="1">
      <c r="A42" s="130"/>
      <c r="B42" s="131"/>
      <c r="C42" s="142"/>
      <c r="D42" s="137"/>
      <c r="E42" s="137"/>
      <c r="F42" s="134"/>
      <c r="G42" s="77"/>
      <c r="H42" s="14"/>
      <c r="I42" s="78"/>
      <c r="J42" s="79"/>
      <c r="K42" s="14"/>
      <c r="L42" s="86"/>
      <c r="M42" s="106"/>
      <c r="N42" s="81"/>
      <c r="O42" s="137"/>
      <c r="P42" s="137"/>
      <c r="Q42" s="134"/>
      <c r="R42" s="77"/>
      <c r="S42" s="14"/>
      <c r="T42" s="87"/>
      <c r="U42" s="79"/>
      <c r="V42" s="14"/>
      <c r="W42" s="86"/>
      <c r="X42" s="86"/>
      <c r="Y42" s="88"/>
      <c r="Z42" s="79"/>
      <c r="AA42" s="14"/>
      <c r="AB42" s="90"/>
      <c r="AC42" s="90"/>
      <c r="AD42" s="126"/>
      <c r="AE42" s="33"/>
      <c r="AF42" s="33"/>
      <c r="AG42" s="33"/>
      <c r="AH42" s="33"/>
      <c r="AI42" s="93"/>
      <c r="AJ42" s="97"/>
      <c r="AK42" s="97"/>
      <c r="AL42" s="160"/>
      <c r="AM42" s="160"/>
      <c r="AN42" s="161"/>
      <c r="AO42" s="162"/>
    </row>
    <row r="43" spans="1:37" ht="19.5" customHeight="1">
      <c r="A43" s="9"/>
      <c r="B43" s="10"/>
      <c r="C43" s="9"/>
      <c r="D43" s="11"/>
      <c r="E43" s="11"/>
      <c r="F43" s="12"/>
      <c r="G43" s="12"/>
      <c r="H43" s="13"/>
      <c r="I43" s="13"/>
      <c r="J43" s="13"/>
      <c r="K43" s="13"/>
      <c r="L43" s="13"/>
      <c r="M43" s="107"/>
      <c r="N43" s="110"/>
      <c r="O43" s="26"/>
      <c r="P43" s="11"/>
      <c r="Q43" s="12"/>
      <c r="R43" s="12"/>
      <c r="S43" s="100"/>
      <c r="T43" s="72"/>
      <c r="U43" s="7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14"/>
      <c r="AJ43" s="16"/>
      <c r="AK43" s="16"/>
    </row>
    <row r="44" spans="1:37" ht="19.5" customHeight="1">
      <c r="A44" s="9"/>
      <c r="B44" s="10"/>
      <c r="C44" s="9"/>
      <c r="D44" s="11"/>
      <c r="E44" s="11"/>
      <c r="F44" s="12"/>
      <c r="G44" s="12"/>
      <c r="H44" s="13"/>
      <c r="I44" s="13"/>
      <c r="J44" s="13"/>
      <c r="K44" s="13"/>
      <c r="L44" s="13"/>
      <c r="M44" s="107"/>
      <c r="N44" s="110"/>
      <c r="O44" s="26"/>
      <c r="P44" s="11"/>
      <c r="Q44" s="12"/>
      <c r="R44" s="12"/>
      <c r="S44" s="100"/>
      <c r="T44" s="72"/>
      <c r="U44" s="7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14"/>
      <c r="AJ44" s="16"/>
      <c r="AK44" s="16"/>
    </row>
    <row r="45" spans="1:37" s="29" customFormat="1" ht="19.5" customHeight="1">
      <c r="A45" s="24"/>
      <c r="B45" s="25"/>
      <c r="C45" s="24"/>
      <c r="D45" s="26"/>
      <c r="E45" s="26"/>
      <c r="F45" s="27"/>
      <c r="G45" s="27"/>
      <c r="H45" s="28"/>
      <c r="I45" s="28"/>
      <c r="J45" s="28"/>
      <c r="K45" s="28"/>
      <c r="L45" s="28"/>
      <c r="M45" s="108"/>
      <c r="N45" s="111"/>
      <c r="O45" s="26"/>
      <c r="P45" s="26"/>
      <c r="Q45" s="27"/>
      <c r="R45" s="27"/>
      <c r="S45" s="103"/>
      <c r="T45" s="73"/>
      <c r="U45" s="74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115"/>
      <c r="AJ45" s="32"/>
      <c r="AK45" s="32"/>
    </row>
    <row r="46" spans="1:37" ht="19.5" customHeight="1">
      <c r="A46" s="9"/>
      <c r="B46" s="10"/>
      <c r="C46" s="9"/>
      <c r="D46" s="11"/>
      <c r="E46" s="11"/>
      <c r="F46" s="12"/>
      <c r="G46" s="12"/>
      <c r="H46" s="13"/>
      <c r="I46" s="13"/>
      <c r="J46" s="13"/>
      <c r="K46" s="13"/>
      <c r="L46" s="13"/>
      <c r="M46" s="107"/>
      <c r="N46" s="110"/>
      <c r="O46" s="26"/>
      <c r="P46" s="11"/>
      <c r="Q46" s="12"/>
      <c r="R46" s="12"/>
      <c r="S46" s="100"/>
      <c r="T46" s="72"/>
      <c r="U46" s="7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14"/>
      <c r="AJ46" s="16"/>
      <c r="AK46" s="16"/>
    </row>
    <row r="47" spans="1:37" ht="19.5" customHeight="1">
      <c r="A47" s="9"/>
      <c r="B47" s="10"/>
      <c r="C47" s="9"/>
      <c r="D47" s="11"/>
      <c r="E47" s="11"/>
      <c r="F47" s="12"/>
      <c r="G47" s="12"/>
      <c r="H47" s="13"/>
      <c r="I47" s="13"/>
      <c r="J47" s="13"/>
      <c r="K47" s="13"/>
      <c r="L47" s="13"/>
      <c r="M47" s="107"/>
      <c r="N47" s="110"/>
      <c r="O47" s="26"/>
      <c r="P47" s="11"/>
      <c r="Q47" s="12"/>
      <c r="R47" s="12"/>
      <c r="S47" s="100"/>
      <c r="T47" s="72"/>
      <c r="U47" s="7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14"/>
      <c r="AJ47" s="16"/>
      <c r="AK47" s="16"/>
    </row>
    <row r="48" spans="1:37" ht="19.5" customHeight="1">
      <c r="A48" s="9"/>
      <c r="B48" s="10"/>
      <c r="C48" s="9"/>
      <c r="D48" s="11"/>
      <c r="E48" s="11"/>
      <c r="F48" s="12"/>
      <c r="G48" s="12"/>
      <c r="H48" s="13"/>
      <c r="I48" s="13"/>
      <c r="J48" s="13"/>
      <c r="K48" s="13"/>
      <c r="L48" s="13"/>
      <c r="M48" s="107"/>
      <c r="N48" s="110"/>
      <c r="O48" s="26"/>
      <c r="P48" s="11"/>
      <c r="Q48" s="12"/>
      <c r="R48" s="12"/>
      <c r="S48" s="100"/>
      <c r="T48" s="72"/>
      <c r="U48" s="7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14"/>
      <c r="AJ48" s="16"/>
      <c r="AK48" s="16"/>
    </row>
    <row r="49" spans="1:37" ht="19.5" customHeight="1">
      <c r="A49" s="9"/>
      <c r="B49" s="10"/>
      <c r="C49" s="9"/>
      <c r="D49" s="11"/>
      <c r="E49" s="11"/>
      <c r="F49" s="12"/>
      <c r="G49" s="12"/>
      <c r="H49" s="13"/>
      <c r="I49" s="13"/>
      <c r="J49" s="13"/>
      <c r="K49" s="13"/>
      <c r="L49" s="13"/>
      <c r="M49" s="107"/>
      <c r="N49" s="110"/>
      <c r="O49" s="26"/>
      <c r="P49" s="11"/>
      <c r="Q49" s="12"/>
      <c r="R49" s="12"/>
      <c r="S49" s="100"/>
      <c r="T49" s="72"/>
      <c r="U49" s="7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14"/>
      <c r="AJ49" s="16"/>
      <c r="AK49" s="16"/>
    </row>
    <row r="50" spans="1:37" ht="19.5" customHeight="1">
      <c r="A50" s="9"/>
      <c r="B50" s="10"/>
      <c r="C50" s="9"/>
      <c r="D50" s="11"/>
      <c r="E50" s="11"/>
      <c r="F50" s="12"/>
      <c r="G50" s="12"/>
      <c r="H50" s="13"/>
      <c r="I50" s="13"/>
      <c r="J50" s="13"/>
      <c r="K50" s="13"/>
      <c r="L50" s="13"/>
      <c r="M50" s="107"/>
      <c r="N50" s="110"/>
      <c r="O50" s="26"/>
      <c r="P50" s="11"/>
      <c r="Q50" s="12"/>
      <c r="R50" s="12"/>
      <c r="S50" s="100"/>
      <c r="T50" s="72"/>
      <c r="U50" s="7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14"/>
      <c r="AJ50" s="16"/>
      <c r="AK50" s="16"/>
    </row>
    <row r="51" spans="1:37" ht="19.5" customHeight="1">
      <c r="A51" s="9"/>
      <c r="B51" s="10"/>
      <c r="C51" s="9"/>
      <c r="D51" s="11"/>
      <c r="E51" s="11"/>
      <c r="F51" s="12"/>
      <c r="G51" s="12"/>
      <c r="H51" s="13"/>
      <c r="I51" s="13"/>
      <c r="J51" s="13"/>
      <c r="K51" s="13"/>
      <c r="L51" s="13"/>
      <c r="M51" s="107"/>
      <c r="N51" s="110"/>
      <c r="O51" s="26"/>
      <c r="P51" s="11"/>
      <c r="Q51" s="12"/>
      <c r="R51" s="12"/>
      <c r="S51" s="100"/>
      <c r="T51" s="72"/>
      <c r="U51" s="7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14"/>
      <c r="AJ51" s="16"/>
      <c r="AK51" s="16"/>
    </row>
    <row r="52" spans="1:37" ht="19.5" customHeight="1">
      <c r="A52" s="9"/>
      <c r="B52" s="10"/>
      <c r="C52" s="9"/>
      <c r="D52" s="11"/>
      <c r="E52" s="11"/>
      <c r="F52" s="12"/>
      <c r="G52" s="12"/>
      <c r="H52" s="13"/>
      <c r="I52" s="13"/>
      <c r="J52" s="13"/>
      <c r="K52" s="13"/>
      <c r="L52" s="13"/>
      <c r="M52" s="107"/>
      <c r="N52" s="110"/>
      <c r="O52" s="26"/>
      <c r="P52" s="11"/>
      <c r="Q52" s="12"/>
      <c r="R52" s="12"/>
      <c r="S52" s="100"/>
      <c r="T52" s="72"/>
      <c r="U52" s="7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14"/>
      <c r="AJ52" s="16"/>
      <c r="AK52" s="16"/>
    </row>
    <row r="53" spans="1:37" ht="19.5" customHeight="1">
      <c r="A53" s="9"/>
      <c r="B53" s="15"/>
      <c r="C53" s="9"/>
      <c r="D53" s="11"/>
      <c r="E53" s="11"/>
      <c r="F53" s="12"/>
      <c r="G53" s="12"/>
      <c r="H53" s="13"/>
      <c r="I53" s="13"/>
      <c r="J53" s="13"/>
      <c r="K53" s="13"/>
      <c r="L53" s="13"/>
      <c r="M53" s="13"/>
      <c r="N53" s="110"/>
      <c r="O53" s="26"/>
      <c r="P53" s="11"/>
      <c r="Q53" s="12"/>
      <c r="R53" s="12"/>
      <c r="S53" s="100"/>
      <c r="T53" s="72"/>
      <c r="U53" s="7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14"/>
      <c r="AJ53" s="16"/>
      <c r="AK53" s="16"/>
    </row>
    <row r="54" spans="1:37" ht="19.5" customHeight="1">
      <c r="A54" s="9"/>
      <c r="B54" s="10"/>
      <c r="C54" s="9"/>
      <c r="D54" s="11"/>
      <c r="E54" s="11"/>
      <c r="F54" s="12"/>
      <c r="G54" s="12"/>
      <c r="H54" s="13"/>
      <c r="I54" s="13"/>
      <c r="J54" s="13"/>
      <c r="K54" s="13"/>
      <c r="L54" s="13"/>
      <c r="M54" s="13"/>
      <c r="N54" s="110"/>
      <c r="O54" s="26"/>
      <c r="P54" s="11"/>
      <c r="Q54" s="12"/>
      <c r="R54" s="12"/>
      <c r="S54" s="100"/>
      <c r="T54" s="72"/>
      <c r="U54" s="7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14"/>
      <c r="AJ54" s="16"/>
      <c r="AK54" s="16"/>
    </row>
    <row r="55" spans="1:37" ht="19.5" customHeight="1">
      <c r="A55" s="9"/>
      <c r="B55" s="10"/>
      <c r="C55" s="9"/>
      <c r="D55" s="11"/>
      <c r="E55" s="11"/>
      <c r="F55" s="12"/>
      <c r="G55" s="12"/>
      <c r="H55" s="13"/>
      <c r="I55" s="13"/>
      <c r="J55" s="13"/>
      <c r="K55" s="13"/>
      <c r="L55" s="13"/>
      <c r="M55" s="13"/>
      <c r="N55" s="110"/>
      <c r="O55" s="26"/>
      <c r="P55" s="11"/>
      <c r="Q55" s="12"/>
      <c r="R55" s="12"/>
      <c r="S55" s="100"/>
      <c r="T55" s="72"/>
      <c r="U55" s="7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14"/>
      <c r="AJ55" s="16"/>
      <c r="AK55" s="16"/>
    </row>
    <row r="56" spans="1:37" s="29" customFormat="1" ht="19.5" customHeight="1">
      <c r="A56" s="24"/>
      <c r="B56" s="25"/>
      <c r="C56" s="24"/>
      <c r="D56" s="26"/>
      <c r="E56" s="26"/>
      <c r="F56" s="27"/>
      <c r="G56" s="27"/>
      <c r="H56" s="28"/>
      <c r="I56" s="28"/>
      <c r="J56" s="28"/>
      <c r="K56" s="28"/>
      <c r="L56" s="28"/>
      <c r="M56" s="28"/>
      <c r="N56" s="111"/>
      <c r="O56" s="26"/>
      <c r="P56" s="26"/>
      <c r="Q56" s="27"/>
      <c r="R56" s="27"/>
      <c r="S56" s="103"/>
      <c r="T56" s="73"/>
      <c r="U56" s="74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115"/>
      <c r="AJ56" s="32"/>
      <c r="AK56" s="32"/>
    </row>
    <row r="57" spans="1:37" ht="19.5" customHeight="1">
      <c r="A57" s="9"/>
      <c r="B57" s="10"/>
      <c r="C57" s="9"/>
      <c r="D57" s="11"/>
      <c r="E57" s="11"/>
      <c r="F57" s="12"/>
      <c r="G57" s="12"/>
      <c r="H57" s="13"/>
      <c r="I57" s="13"/>
      <c r="J57" s="13"/>
      <c r="K57" s="13"/>
      <c r="L57" s="13"/>
      <c r="M57" s="13"/>
      <c r="N57" s="110"/>
      <c r="O57" s="26"/>
      <c r="P57" s="11"/>
      <c r="Q57" s="12"/>
      <c r="R57" s="12"/>
      <c r="S57" s="100"/>
      <c r="T57" s="72"/>
      <c r="U57" s="7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14"/>
      <c r="AJ57" s="16"/>
      <c r="AK57" s="16"/>
    </row>
    <row r="58" spans="1:37" ht="19.5" customHeight="1">
      <c r="A58" s="9"/>
      <c r="B58" s="10"/>
      <c r="C58" s="9"/>
      <c r="D58" s="11"/>
      <c r="E58" s="11"/>
      <c r="F58" s="12"/>
      <c r="G58" s="12"/>
      <c r="H58" s="13"/>
      <c r="I58" s="13"/>
      <c r="J58" s="13"/>
      <c r="K58" s="13"/>
      <c r="L58" s="13"/>
      <c r="M58" s="13"/>
      <c r="N58" s="110"/>
      <c r="O58" s="26"/>
      <c r="P58" s="11"/>
      <c r="Q58" s="12"/>
      <c r="R58" s="12"/>
      <c r="S58" s="100"/>
      <c r="T58" s="72"/>
      <c r="U58" s="7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14"/>
      <c r="AJ58" s="16"/>
      <c r="AK58" s="16"/>
    </row>
    <row r="59" spans="1:37" s="29" customFormat="1" ht="19.5" customHeight="1">
      <c r="A59" s="24"/>
      <c r="B59" s="30"/>
      <c r="C59" s="24"/>
      <c r="D59" s="26"/>
      <c r="E59" s="26"/>
      <c r="F59" s="27"/>
      <c r="G59" s="27"/>
      <c r="H59" s="28"/>
      <c r="I59" s="28"/>
      <c r="J59" s="28"/>
      <c r="K59" s="28"/>
      <c r="L59" s="28"/>
      <c r="M59" s="28"/>
      <c r="N59" s="111"/>
      <c r="O59" s="26"/>
      <c r="P59" s="26"/>
      <c r="Q59" s="27"/>
      <c r="R59" s="27"/>
      <c r="S59" s="101"/>
      <c r="T59" s="37"/>
      <c r="U59" s="74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115"/>
      <c r="AJ59" s="32"/>
      <c r="AK59" s="32"/>
    </row>
    <row r="60" spans="1:37" s="29" customFormat="1" ht="19.5" customHeight="1">
      <c r="A60" s="24"/>
      <c r="B60" s="25"/>
      <c r="C60" s="24"/>
      <c r="D60" s="26"/>
      <c r="E60" s="26"/>
      <c r="F60" s="27"/>
      <c r="G60" s="27"/>
      <c r="H60" s="28"/>
      <c r="I60" s="28"/>
      <c r="J60" s="28"/>
      <c r="K60" s="28"/>
      <c r="L60" s="28"/>
      <c r="M60" s="28"/>
      <c r="N60" s="111"/>
      <c r="O60" s="26"/>
      <c r="P60" s="26"/>
      <c r="Q60" s="27"/>
      <c r="R60" s="27"/>
      <c r="S60" s="101"/>
      <c r="T60" s="37"/>
      <c r="U60" s="74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115"/>
      <c r="AJ60" s="32"/>
      <c r="AK60" s="32"/>
    </row>
    <row r="61" spans="1:37" s="23" customFormat="1" ht="19.5" customHeight="1">
      <c r="A61" s="18"/>
      <c r="B61" s="19"/>
      <c r="C61" s="18"/>
      <c r="D61" s="20"/>
      <c r="E61" s="20"/>
      <c r="F61" s="21"/>
      <c r="G61" s="21"/>
      <c r="H61" s="22"/>
      <c r="I61" s="22"/>
      <c r="J61" s="22"/>
      <c r="K61" s="22"/>
      <c r="L61" s="22"/>
      <c r="M61" s="22"/>
      <c r="N61" s="112"/>
      <c r="O61" s="26"/>
      <c r="P61" s="20"/>
      <c r="Q61" s="21"/>
      <c r="R61" s="21"/>
      <c r="S61" s="102"/>
      <c r="T61" s="35"/>
      <c r="U61" s="74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116"/>
      <c r="AJ61" s="34"/>
      <c r="AK61" s="34"/>
    </row>
    <row r="62" spans="1:37" ht="19.5" customHeight="1">
      <c r="A62" s="9"/>
      <c r="B62" s="10"/>
      <c r="C62" s="9"/>
      <c r="D62" s="11"/>
      <c r="E62" s="11"/>
      <c r="F62" s="12"/>
      <c r="G62" s="12"/>
      <c r="H62" s="13"/>
      <c r="I62" s="13"/>
      <c r="J62" s="13"/>
      <c r="K62" s="13"/>
      <c r="L62" s="13"/>
      <c r="M62" s="13"/>
      <c r="N62" s="110"/>
      <c r="O62" s="26"/>
      <c r="P62" s="11"/>
      <c r="Q62" s="12"/>
      <c r="R62" s="12"/>
      <c r="S62" s="99"/>
      <c r="T62" s="36"/>
      <c r="U62" s="7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14"/>
      <c r="AJ62" s="16"/>
      <c r="AK62" s="16"/>
    </row>
    <row r="63" spans="1:37" ht="19.5" customHeight="1">
      <c r="A63" s="9"/>
      <c r="B63" s="10"/>
      <c r="C63" s="9"/>
      <c r="D63" s="11"/>
      <c r="E63" s="11"/>
      <c r="F63" s="12"/>
      <c r="G63" s="12"/>
      <c r="H63" s="13"/>
      <c r="I63" s="13"/>
      <c r="J63" s="13"/>
      <c r="K63" s="13"/>
      <c r="L63" s="13"/>
      <c r="M63" s="13"/>
      <c r="N63" s="110"/>
      <c r="O63" s="26"/>
      <c r="P63" s="11"/>
      <c r="Q63" s="12"/>
      <c r="R63" s="12"/>
      <c r="S63" s="10"/>
      <c r="T63" s="36"/>
      <c r="U63" s="7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14"/>
      <c r="AJ63" s="16"/>
      <c r="AK63" s="16"/>
    </row>
    <row r="64" spans="1:37" ht="19.5" customHeight="1">
      <c r="A64" s="9"/>
      <c r="B64" s="10"/>
      <c r="C64" s="9"/>
      <c r="D64" s="11"/>
      <c r="E64" s="11"/>
      <c r="F64" s="12"/>
      <c r="G64" s="12"/>
      <c r="H64" s="13"/>
      <c r="I64" s="13"/>
      <c r="J64" s="13"/>
      <c r="K64" s="13"/>
      <c r="L64" s="13"/>
      <c r="M64" s="13"/>
      <c r="N64" s="110"/>
      <c r="O64" s="26"/>
      <c r="P64" s="11"/>
      <c r="Q64" s="12"/>
      <c r="R64" s="12"/>
      <c r="S64" s="10"/>
      <c r="T64" s="36"/>
      <c r="U64" s="7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14"/>
      <c r="AJ64" s="16"/>
      <c r="AK64" s="16"/>
    </row>
    <row r="65" spans="1:37" ht="19.5" customHeight="1">
      <c r="A65" s="9"/>
      <c r="B65" s="10"/>
      <c r="C65" s="9"/>
      <c r="D65" s="11"/>
      <c r="E65" s="11"/>
      <c r="F65" s="12"/>
      <c r="G65" s="12"/>
      <c r="H65" s="13"/>
      <c r="I65" s="13"/>
      <c r="J65" s="13"/>
      <c r="K65" s="13"/>
      <c r="L65" s="13"/>
      <c r="M65" s="13"/>
      <c r="N65" s="110"/>
      <c r="O65" s="26"/>
      <c r="P65" s="11"/>
      <c r="Q65" s="12"/>
      <c r="R65" s="12"/>
      <c r="S65" s="10"/>
      <c r="T65" s="36"/>
      <c r="U65" s="7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14"/>
      <c r="AJ65" s="16"/>
      <c r="AK65" s="16"/>
    </row>
    <row r="66" spans="1:37" ht="19.5" customHeight="1">
      <c r="A66" s="9"/>
      <c r="B66" s="10"/>
      <c r="C66" s="9"/>
      <c r="D66" s="11"/>
      <c r="E66" s="11"/>
      <c r="F66" s="12"/>
      <c r="G66" s="12"/>
      <c r="H66" s="13"/>
      <c r="I66" s="13"/>
      <c r="J66" s="13"/>
      <c r="K66" s="13"/>
      <c r="L66" s="13"/>
      <c r="M66" s="13"/>
      <c r="N66" s="110"/>
      <c r="O66" s="26"/>
      <c r="P66" s="11"/>
      <c r="Q66" s="12"/>
      <c r="R66" s="12"/>
      <c r="S66" s="10"/>
      <c r="T66" s="36"/>
      <c r="U66" s="7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14"/>
      <c r="AJ66" s="16"/>
      <c r="AK66" s="16"/>
    </row>
    <row r="67" spans="1:37" ht="19.5" customHeight="1">
      <c r="A67" s="9"/>
      <c r="B67" s="10"/>
      <c r="C67" s="9"/>
      <c r="D67" s="11"/>
      <c r="E67" s="11"/>
      <c r="F67" s="12"/>
      <c r="G67" s="12"/>
      <c r="H67" s="13"/>
      <c r="I67" s="13"/>
      <c r="J67" s="13"/>
      <c r="K67" s="13"/>
      <c r="L67" s="13"/>
      <c r="M67" s="13"/>
      <c r="N67" s="110"/>
      <c r="O67" s="26"/>
      <c r="P67" s="11"/>
      <c r="Q67" s="12"/>
      <c r="R67" s="12"/>
      <c r="S67" s="10"/>
      <c r="T67" s="36"/>
      <c r="U67" s="7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14"/>
      <c r="AJ67" s="16"/>
      <c r="AK67" s="16"/>
    </row>
    <row r="68" spans="1:37" ht="19.5" customHeight="1">
      <c r="A68" s="9"/>
      <c r="B68" s="10"/>
      <c r="C68" s="9"/>
      <c r="D68" s="11"/>
      <c r="E68" s="11"/>
      <c r="F68" s="12"/>
      <c r="G68" s="12"/>
      <c r="H68" s="13"/>
      <c r="I68" s="13"/>
      <c r="J68" s="13"/>
      <c r="K68" s="13"/>
      <c r="L68" s="13"/>
      <c r="M68" s="13"/>
      <c r="N68" s="110"/>
      <c r="O68" s="26"/>
      <c r="P68" s="11"/>
      <c r="Q68" s="12"/>
      <c r="R68" s="12"/>
      <c r="S68" s="10"/>
      <c r="T68" s="36"/>
      <c r="U68" s="7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14"/>
      <c r="AJ68" s="16"/>
      <c r="AK68" s="16"/>
    </row>
    <row r="69" spans="1:37" ht="19.5" customHeight="1">
      <c r="A69" s="9"/>
      <c r="B69" s="10"/>
      <c r="C69" s="9"/>
      <c r="D69" s="11"/>
      <c r="E69" s="11"/>
      <c r="F69" s="12"/>
      <c r="G69" s="12"/>
      <c r="H69" s="13"/>
      <c r="I69" s="13"/>
      <c r="J69" s="13"/>
      <c r="K69" s="13"/>
      <c r="L69" s="13"/>
      <c r="M69" s="13"/>
      <c r="N69" s="110"/>
      <c r="O69" s="26"/>
      <c r="P69" s="11"/>
      <c r="Q69" s="12"/>
      <c r="R69" s="12"/>
      <c r="S69" s="10"/>
      <c r="T69" s="36"/>
      <c r="U69" s="7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14"/>
      <c r="AJ69" s="16"/>
      <c r="AK69" s="16"/>
    </row>
    <row r="70" spans="1:37" s="49" customFormat="1" ht="19.5" customHeight="1">
      <c r="A70" s="39"/>
      <c r="B70" s="40"/>
      <c r="C70" s="41"/>
      <c r="D70" s="42"/>
      <c r="E70" s="43"/>
      <c r="F70" s="44"/>
      <c r="G70" s="44"/>
      <c r="H70" s="45"/>
      <c r="I70" s="76"/>
      <c r="J70" s="76"/>
      <c r="K70" s="76"/>
      <c r="L70" s="76"/>
      <c r="M70" s="76"/>
      <c r="N70" s="113"/>
      <c r="O70" s="42"/>
      <c r="P70" s="43"/>
      <c r="Q70" s="44"/>
      <c r="R70" s="44"/>
      <c r="S70" s="40"/>
      <c r="T70" s="46"/>
      <c r="U70" s="75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114"/>
      <c r="AJ70" s="48"/>
      <c r="AK70" s="48"/>
    </row>
    <row r="71" spans="1:37" ht="19.5" customHeight="1">
      <c r="A71" s="9"/>
      <c r="B71" s="10"/>
      <c r="C71" s="9"/>
      <c r="D71" s="11"/>
      <c r="E71" s="11"/>
      <c r="F71" s="12"/>
      <c r="G71" s="12"/>
      <c r="H71" s="13"/>
      <c r="I71" s="13"/>
      <c r="J71" s="13"/>
      <c r="K71" s="13"/>
      <c r="L71" s="13"/>
      <c r="M71" s="13"/>
      <c r="N71" s="110"/>
      <c r="O71" s="26"/>
      <c r="P71" s="11"/>
      <c r="Q71" s="12"/>
      <c r="R71" s="12"/>
      <c r="S71" s="17"/>
      <c r="T71" s="36"/>
      <c r="U71" s="7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14"/>
      <c r="AJ71" s="16"/>
      <c r="AK71" s="16"/>
    </row>
    <row r="72" spans="1:37" ht="19.5" customHeight="1">
      <c r="A72" s="9"/>
      <c r="B72" s="10"/>
      <c r="C72" s="9"/>
      <c r="D72" s="11"/>
      <c r="E72" s="11"/>
      <c r="F72" s="12"/>
      <c r="G72" s="12"/>
      <c r="H72" s="13"/>
      <c r="I72" s="13"/>
      <c r="J72" s="13"/>
      <c r="K72" s="13"/>
      <c r="L72" s="13"/>
      <c r="M72" s="13"/>
      <c r="N72" s="110"/>
      <c r="O72" s="26"/>
      <c r="P72" s="11"/>
      <c r="Q72" s="12"/>
      <c r="R72" s="12"/>
      <c r="S72" s="10"/>
      <c r="T72" s="36"/>
      <c r="U72" s="7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14"/>
      <c r="AJ72" s="16"/>
      <c r="AK72" s="16"/>
    </row>
    <row r="73" spans="1:37" ht="19.5" customHeight="1">
      <c r="A73" s="9"/>
      <c r="B73" s="10"/>
      <c r="C73" s="9"/>
      <c r="D73" s="11"/>
      <c r="E73" s="11"/>
      <c r="F73" s="12"/>
      <c r="G73" s="12"/>
      <c r="H73" s="13"/>
      <c r="I73" s="13"/>
      <c r="J73" s="13"/>
      <c r="K73" s="13"/>
      <c r="L73" s="13"/>
      <c r="M73" s="13"/>
      <c r="N73" s="110"/>
      <c r="O73" s="11"/>
      <c r="P73" s="11"/>
      <c r="Q73" s="12"/>
      <c r="R73" s="12"/>
      <c r="S73" s="10"/>
      <c r="T73" s="36"/>
      <c r="U73" s="7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14"/>
      <c r="AJ73" s="16"/>
      <c r="AK73" s="16"/>
    </row>
    <row r="74" spans="1:37" ht="19.5" customHeight="1">
      <c r="A74" s="9"/>
      <c r="B74" s="10"/>
      <c r="C74" s="9"/>
      <c r="D74" s="11"/>
      <c r="E74" s="11"/>
      <c r="F74" s="12"/>
      <c r="G74" s="12"/>
      <c r="H74" s="13"/>
      <c r="I74" s="13"/>
      <c r="J74" s="13"/>
      <c r="K74" s="13"/>
      <c r="L74" s="13"/>
      <c r="M74" s="13"/>
      <c r="N74" s="110"/>
      <c r="O74" s="26"/>
      <c r="P74" s="11"/>
      <c r="Q74" s="12"/>
      <c r="R74" s="12"/>
      <c r="S74" s="10"/>
      <c r="T74" s="36"/>
      <c r="U74" s="7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14"/>
      <c r="AJ74" s="16"/>
      <c r="AK74" s="16"/>
    </row>
    <row r="75" spans="1:37" s="49" customFormat="1" ht="19.5" customHeight="1">
      <c r="A75" s="50"/>
      <c r="B75" s="51"/>
      <c r="C75" s="52"/>
      <c r="D75" s="53"/>
      <c r="E75" s="53"/>
      <c r="F75" s="54"/>
      <c r="G75" s="54"/>
      <c r="H75" s="55"/>
      <c r="I75" s="55"/>
      <c r="J75" s="55"/>
      <c r="K75" s="55"/>
      <c r="L75" s="55"/>
      <c r="M75" s="55"/>
      <c r="N75" s="110"/>
      <c r="O75" s="53"/>
      <c r="P75" s="53"/>
      <c r="Q75" s="54"/>
      <c r="R75" s="54"/>
      <c r="S75" s="56"/>
      <c r="T75" s="57"/>
      <c r="U75" s="75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114"/>
      <c r="AJ75" s="48"/>
      <c r="AK75" s="48"/>
    </row>
    <row r="76" spans="1:37" ht="19.5" customHeight="1">
      <c r="A76" s="9"/>
      <c r="B76" s="10"/>
      <c r="C76" s="9"/>
      <c r="D76" s="11"/>
      <c r="E76" s="11"/>
      <c r="F76" s="12"/>
      <c r="G76" s="12"/>
      <c r="H76" s="13"/>
      <c r="I76" s="13"/>
      <c r="J76" s="13"/>
      <c r="K76" s="13"/>
      <c r="L76" s="13"/>
      <c r="M76" s="13"/>
      <c r="N76" s="110"/>
      <c r="O76" s="26"/>
      <c r="P76" s="11"/>
      <c r="Q76" s="12"/>
      <c r="R76" s="12"/>
      <c r="S76" s="17"/>
      <c r="T76" s="36"/>
      <c r="U76" s="7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14"/>
      <c r="AJ76" s="16"/>
      <c r="AK76" s="16"/>
    </row>
    <row r="77" spans="1:37" ht="19.5" customHeight="1">
      <c r="A77" s="9"/>
      <c r="B77" s="10"/>
      <c r="C77" s="9"/>
      <c r="D77" s="11"/>
      <c r="E77" s="11"/>
      <c r="F77" s="12"/>
      <c r="G77" s="12"/>
      <c r="H77" s="13"/>
      <c r="I77" s="13"/>
      <c r="J77" s="13"/>
      <c r="K77" s="13"/>
      <c r="L77" s="13"/>
      <c r="M77" s="13"/>
      <c r="N77" s="83"/>
      <c r="O77" s="26"/>
      <c r="P77" s="11"/>
      <c r="Q77" s="12"/>
      <c r="R77" s="12"/>
      <c r="S77" s="17"/>
      <c r="T77" s="36"/>
      <c r="U77" s="7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14"/>
      <c r="AJ77" s="16"/>
      <c r="AK77" s="16"/>
    </row>
    <row r="78" spans="1:37" ht="19.5" customHeight="1">
      <c r="A78" s="9"/>
      <c r="B78" s="10"/>
      <c r="C78" s="9"/>
      <c r="D78" s="11"/>
      <c r="E78" s="11"/>
      <c r="F78" s="12"/>
      <c r="G78" s="12"/>
      <c r="H78" s="13"/>
      <c r="I78" s="13"/>
      <c r="J78" s="13"/>
      <c r="K78" s="13"/>
      <c r="L78" s="13"/>
      <c r="M78" s="13"/>
      <c r="N78" s="83"/>
      <c r="O78" s="26"/>
      <c r="P78" s="11"/>
      <c r="Q78" s="12"/>
      <c r="R78" s="12"/>
      <c r="S78" s="10"/>
      <c r="T78" s="36"/>
      <c r="U78" s="7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14"/>
      <c r="AJ78" s="16"/>
      <c r="AK78" s="16"/>
    </row>
    <row r="79" spans="1:37" ht="19.5" customHeight="1">
      <c r="A79" s="5"/>
      <c r="T79" s="7"/>
      <c r="U79" s="74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17"/>
      <c r="AJ79" s="16"/>
      <c r="AK79" s="16"/>
    </row>
    <row r="80" spans="1:37" ht="19.5" customHeight="1">
      <c r="A80" s="9"/>
      <c r="B80" s="15"/>
      <c r="C80" s="9"/>
      <c r="D80" s="11"/>
      <c r="E80" s="11"/>
      <c r="F80" s="12"/>
      <c r="G80" s="12"/>
      <c r="H80" s="13"/>
      <c r="I80" s="13"/>
      <c r="J80" s="13"/>
      <c r="K80" s="13"/>
      <c r="L80" s="13"/>
      <c r="M80" s="13"/>
      <c r="N80" s="83"/>
      <c r="O80" s="11"/>
      <c r="P80" s="11"/>
      <c r="Q80" s="12"/>
      <c r="R80" s="12"/>
      <c r="S80" s="10"/>
      <c r="T80" s="38"/>
      <c r="U80" s="74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115"/>
      <c r="AJ80" s="16"/>
      <c r="AK80" s="16"/>
    </row>
    <row r="81" spans="1:37" ht="19.5" customHeight="1">
      <c r="A81" s="9"/>
      <c r="B81" s="15"/>
      <c r="C81" s="9"/>
      <c r="D81" s="11"/>
      <c r="E81" s="11"/>
      <c r="F81" s="12"/>
      <c r="G81" s="12"/>
      <c r="H81" s="13"/>
      <c r="I81" s="13"/>
      <c r="J81" s="13"/>
      <c r="K81" s="13"/>
      <c r="L81" s="13"/>
      <c r="M81" s="13"/>
      <c r="N81" s="83"/>
      <c r="O81" s="11"/>
      <c r="P81" s="11"/>
      <c r="Q81" s="12"/>
      <c r="R81" s="12"/>
      <c r="S81" s="10"/>
      <c r="T81" s="38"/>
      <c r="U81" s="74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115"/>
      <c r="AJ81" s="16"/>
      <c r="AK81" s="16"/>
    </row>
    <row r="82" spans="1:37" ht="19.5" customHeight="1">
      <c r="A82" s="5"/>
      <c r="T82" s="7"/>
      <c r="U82" s="74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17"/>
      <c r="AJ82" s="16"/>
      <c r="AK82" s="16"/>
    </row>
    <row r="83" spans="1:37" ht="19.5" customHeight="1">
      <c r="A83" s="9"/>
      <c r="B83" s="15"/>
      <c r="C83" s="9"/>
      <c r="D83" s="11"/>
      <c r="E83" s="11"/>
      <c r="F83" s="12"/>
      <c r="G83" s="12"/>
      <c r="H83" s="13"/>
      <c r="I83" s="13"/>
      <c r="J83" s="13"/>
      <c r="K83" s="13"/>
      <c r="L83" s="13"/>
      <c r="M83" s="13"/>
      <c r="N83" s="83"/>
      <c r="O83" s="11"/>
      <c r="P83" s="11"/>
      <c r="Q83" s="12"/>
      <c r="R83" s="12"/>
      <c r="S83" s="10"/>
      <c r="T83" s="38"/>
      <c r="U83" s="74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115"/>
      <c r="AJ83" s="16"/>
      <c r="AK83" s="16"/>
    </row>
    <row r="84" spans="1:37" ht="19.5" customHeight="1">
      <c r="A84" s="9"/>
      <c r="B84" s="15"/>
      <c r="C84" s="9"/>
      <c r="D84" s="11"/>
      <c r="E84" s="11"/>
      <c r="F84" s="12"/>
      <c r="G84" s="12"/>
      <c r="H84" s="13"/>
      <c r="I84" s="13"/>
      <c r="J84" s="13"/>
      <c r="K84" s="13"/>
      <c r="L84" s="13"/>
      <c r="M84" s="13"/>
      <c r="N84" s="83"/>
      <c r="O84" s="11"/>
      <c r="P84" s="11"/>
      <c r="Q84" s="12"/>
      <c r="R84" s="12"/>
      <c r="S84" s="10"/>
      <c r="T84" s="38"/>
      <c r="U84" s="74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115"/>
      <c r="AJ84" s="16"/>
      <c r="AK84" s="1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1"/>
  <sheetViews>
    <sheetView zoomScale="75" zoomScaleNormal="75" zoomScalePageLayoutView="0" workbookViewId="0" topLeftCell="U4">
      <selection activeCell="C3" sqref="C3"/>
    </sheetView>
  </sheetViews>
  <sheetFormatPr defaultColWidth="9.25390625" defaultRowHeight="12.75"/>
  <cols>
    <col min="1" max="1" width="16.00390625" style="1" customWidth="1"/>
    <col min="2" max="2" width="8.625" style="2" hidden="1" customWidth="1"/>
    <col min="3" max="3" width="19.875" style="1" customWidth="1"/>
    <col min="4" max="4" width="15.125" style="2" customWidth="1"/>
    <col min="5" max="5" width="17.625" style="2" customWidth="1"/>
    <col min="6" max="6" width="14.00390625" style="8" customWidth="1"/>
    <col min="7" max="7" width="16.875" style="8" customWidth="1"/>
    <col min="8" max="8" width="14.375" style="2" customWidth="1"/>
    <col min="9" max="9" width="10.75390625" style="2" customWidth="1"/>
    <col min="10" max="10" width="21.625" style="2" customWidth="1"/>
    <col min="11" max="11" width="12.625" style="2" hidden="1" customWidth="1"/>
    <col min="12" max="12" width="18.25390625" style="2" customWidth="1"/>
    <col min="13" max="13" width="21.625" style="2" customWidth="1"/>
    <col min="14" max="14" width="1.875" style="80" customWidth="1"/>
    <col min="15" max="15" width="12.00390625" style="2" customWidth="1"/>
    <col min="16" max="16" width="12.75390625" style="2" customWidth="1"/>
    <col min="17" max="17" width="18.125" style="8" customWidth="1"/>
    <col min="18" max="18" width="17.75390625" style="8" customWidth="1"/>
    <col min="19" max="19" width="19.00390625" style="6" customWidth="1"/>
    <col min="20" max="20" width="12.00390625" style="2" customWidth="1"/>
    <col min="21" max="21" width="19.125" style="2" customWidth="1"/>
    <col min="22" max="22" width="19.00390625" style="1" hidden="1" customWidth="1"/>
    <col min="23" max="23" width="14.625" style="1" customWidth="1"/>
    <col min="24" max="24" width="22.00390625" style="1" customWidth="1"/>
    <col min="25" max="25" width="12.625" style="1" customWidth="1"/>
    <col min="26" max="26" width="18.375" style="1" customWidth="1"/>
    <col min="27" max="27" width="13.125" style="1" hidden="1" customWidth="1"/>
    <col min="28" max="28" width="20.25390625" style="1" customWidth="1"/>
    <col min="29" max="29" width="22.125" style="1" customWidth="1"/>
    <col min="30" max="30" width="14.125" style="1" customWidth="1"/>
    <col min="31" max="32" width="7.75390625" style="1" hidden="1" customWidth="1"/>
    <col min="33" max="33" width="1.75390625" style="1" hidden="1" customWidth="1"/>
    <col min="34" max="34" width="7.375" style="1" hidden="1" customWidth="1"/>
    <col min="35" max="35" width="34.625" style="91" hidden="1" customWidth="1"/>
    <col min="36" max="36" width="19.625" style="1" hidden="1" customWidth="1"/>
    <col min="37" max="37" width="18.125" style="1" hidden="1" customWidth="1"/>
    <col min="38" max="38" width="22.25390625" style="1" hidden="1" customWidth="1"/>
    <col min="39" max="39" width="17.625" style="1" hidden="1" customWidth="1"/>
    <col min="40" max="40" width="21.625" style="1" hidden="1" customWidth="1"/>
    <col min="41" max="41" width="11.00390625" style="1" hidden="1" customWidth="1"/>
    <col min="42" max="16384" width="9.25390625" style="1" customWidth="1"/>
  </cols>
  <sheetData>
    <row r="1" spans="1:35" ht="12.75">
      <c r="A1" s="1" t="s">
        <v>0</v>
      </c>
      <c r="F1" s="3"/>
      <c r="G1" s="3"/>
      <c r="N1" s="84"/>
      <c r="Q1" s="3"/>
      <c r="R1" s="3"/>
      <c r="S1" s="2"/>
      <c r="T1" s="7"/>
      <c r="AI1" s="104"/>
    </row>
    <row r="2" spans="6:35" ht="12.75">
      <c r="F2" s="3"/>
      <c r="G2" s="3"/>
      <c r="N2" s="84"/>
      <c r="Q2" s="3"/>
      <c r="R2" s="3"/>
      <c r="S2" s="2"/>
      <c r="T2" s="7"/>
      <c r="AI2" s="104"/>
    </row>
    <row r="3" spans="3:35" ht="12.75">
      <c r="C3" s="1" t="s">
        <v>48</v>
      </c>
      <c r="F3" s="3" t="s">
        <v>49</v>
      </c>
      <c r="G3" s="3"/>
      <c r="N3" s="84"/>
      <c r="Q3" s="3"/>
      <c r="R3" s="3"/>
      <c r="S3" s="2"/>
      <c r="T3" s="7"/>
      <c r="AI3" s="104"/>
    </row>
    <row r="4" spans="6:35" ht="12.75">
      <c r="F4" s="3"/>
      <c r="G4" s="3"/>
      <c r="N4" s="84"/>
      <c r="Q4" s="3"/>
      <c r="R4" s="3"/>
      <c r="S4" s="2"/>
      <c r="T4" s="7"/>
      <c r="AI4" s="104"/>
    </row>
    <row r="5" spans="1:35" s="71" customFormat="1" ht="12.75">
      <c r="A5" s="66" t="s">
        <v>6</v>
      </c>
      <c r="B5" s="70"/>
      <c r="D5" s="67" t="s">
        <v>21</v>
      </c>
      <c r="E5" s="68" t="s">
        <v>21</v>
      </c>
      <c r="F5" s="124" t="s">
        <v>21</v>
      </c>
      <c r="G5" s="139" t="s">
        <v>21</v>
      </c>
      <c r="H5" s="140" t="s">
        <v>21</v>
      </c>
      <c r="I5" s="141" t="s">
        <v>21</v>
      </c>
      <c r="J5" s="141" t="s">
        <v>21</v>
      </c>
      <c r="K5" s="141"/>
      <c r="L5" s="141" t="s">
        <v>21</v>
      </c>
      <c r="M5" s="141" t="s">
        <v>21</v>
      </c>
      <c r="N5" s="125"/>
      <c r="O5" s="68" t="s">
        <v>22</v>
      </c>
      <c r="P5" s="68" t="s">
        <v>22</v>
      </c>
      <c r="Q5" s="124" t="s">
        <v>22</v>
      </c>
      <c r="R5" s="139" t="s">
        <v>22</v>
      </c>
      <c r="S5" s="123" t="s">
        <v>22</v>
      </c>
      <c r="T5" s="122" t="s">
        <v>22</v>
      </c>
      <c r="U5" s="123" t="s">
        <v>22</v>
      </c>
      <c r="V5" s="123"/>
      <c r="W5" s="123" t="s">
        <v>22</v>
      </c>
      <c r="X5" s="123" t="s">
        <v>22</v>
      </c>
      <c r="Y5" s="123"/>
      <c r="Z5" s="123"/>
      <c r="AA5" s="123"/>
      <c r="AB5" s="123" t="s">
        <v>24</v>
      </c>
      <c r="AC5" s="123"/>
      <c r="AD5" s="123"/>
      <c r="AE5" s="69"/>
      <c r="AF5" s="69"/>
      <c r="AG5" s="69"/>
      <c r="AH5" s="69"/>
      <c r="AI5" s="69"/>
    </row>
    <row r="6" spans="1:41" ht="12.75">
      <c r="A6" s="129" t="s">
        <v>13</v>
      </c>
      <c r="B6" s="138" t="s">
        <v>1</v>
      </c>
      <c r="C6" s="129" t="s">
        <v>2</v>
      </c>
      <c r="D6" s="127" t="s">
        <v>7</v>
      </c>
      <c r="E6" s="128" t="s">
        <v>8</v>
      </c>
      <c r="F6" s="128" t="s">
        <v>9</v>
      </c>
      <c r="G6" s="119" t="s">
        <v>10</v>
      </c>
      <c r="H6" s="120" t="s">
        <v>11</v>
      </c>
      <c r="I6" s="121" t="s">
        <v>12</v>
      </c>
      <c r="J6" s="121" t="s">
        <v>13</v>
      </c>
      <c r="K6" s="121" t="s">
        <v>3</v>
      </c>
      <c r="L6" s="121" t="s">
        <v>11</v>
      </c>
      <c r="M6" s="121" t="s">
        <v>14</v>
      </c>
      <c r="N6" s="109"/>
      <c r="O6" s="127" t="str">
        <f>D6</f>
        <v>SALIDA</v>
      </c>
      <c r="P6" s="128" t="str">
        <f>E6</f>
        <v>LLEGADA</v>
      </c>
      <c r="Q6" s="128" t="s">
        <v>9</v>
      </c>
      <c r="R6" s="119" t="s">
        <v>10</v>
      </c>
      <c r="S6" s="120" t="s">
        <v>15</v>
      </c>
      <c r="T6" s="122" t="s">
        <v>12</v>
      </c>
      <c r="U6" s="121" t="s">
        <v>13</v>
      </c>
      <c r="V6" s="123" t="s">
        <v>3</v>
      </c>
      <c r="W6" s="123" t="s">
        <v>11</v>
      </c>
      <c r="X6" s="121" t="s">
        <v>16</v>
      </c>
      <c r="Y6" s="123" t="s">
        <v>23</v>
      </c>
      <c r="Z6" s="123" t="s">
        <v>13</v>
      </c>
      <c r="AA6" s="123"/>
      <c r="AB6" s="123" t="s">
        <v>4</v>
      </c>
      <c r="AC6" s="121" t="s">
        <v>17</v>
      </c>
      <c r="AD6" s="123" t="s">
        <v>5</v>
      </c>
      <c r="AE6" s="4"/>
      <c r="AF6" s="4"/>
      <c r="AG6" s="4"/>
      <c r="AH6" s="4"/>
      <c r="AI6" s="92"/>
      <c r="AJ6" s="95"/>
      <c r="AK6" s="95"/>
      <c r="AL6" s="96"/>
      <c r="AM6" s="96"/>
      <c r="AN6" s="96"/>
      <c r="AO6" s="96"/>
    </row>
    <row r="7" spans="1:41" s="172" customFormat="1" ht="19.5" customHeight="1">
      <c r="A7" s="130" t="s">
        <v>25</v>
      </c>
      <c r="B7" s="186"/>
      <c r="C7" s="187"/>
      <c r="D7" s="188">
        <v>0.8671412037037037</v>
      </c>
      <c r="E7" s="188">
        <v>0.8762847222222222</v>
      </c>
      <c r="F7" s="189">
        <v>4.8</v>
      </c>
      <c r="G7" s="190">
        <f>F7/AJ7</f>
        <v>21.873417721518987</v>
      </c>
      <c r="H7" s="14" t="str">
        <f>TEXT(E7-D7,"h:mm:ss")</f>
        <v>0:13:10</v>
      </c>
      <c r="I7" s="78">
        <v>1</v>
      </c>
      <c r="J7" s="79" t="str">
        <f>INDEX(NOMBRES,MATCH(K7,TIEMPO1,0))</f>
        <v>JOAQUIN</v>
      </c>
      <c r="K7" s="14">
        <f>SMALL(TIEMPO1,I7)</f>
        <v>0.1802777777777778</v>
      </c>
      <c r="L7" s="86">
        <f>K7/24</f>
        <v>0.007511574074074074</v>
      </c>
      <c r="M7" s="105"/>
      <c r="N7" s="81"/>
      <c r="O7" s="188">
        <v>0.3236111111111111</v>
      </c>
      <c r="P7" s="188">
        <v>0.33090277777777777</v>
      </c>
      <c r="Q7" s="189">
        <v>4.8</v>
      </c>
      <c r="R7" s="190">
        <f>Q7/AK7</f>
        <v>27.42857142857143</v>
      </c>
      <c r="S7" s="14" t="str">
        <f>TEXT(P7-O7,"h:mm:ss")</f>
        <v>0:10:30</v>
      </c>
      <c r="T7" s="87">
        <v>1</v>
      </c>
      <c r="U7" s="79" t="str">
        <f>INDEX(APELLIDOS,MATCH(V7,TIEMPO2,0))</f>
        <v>ISMAEL</v>
      </c>
      <c r="V7" s="14">
        <f>SMALL(TIEMPO2,T7)</f>
        <v>0.16194444444444445</v>
      </c>
      <c r="W7" s="86">
        <f>V7/24</f>
        <v>0.0067476851851851856</v>
      </c>
      <c r="X7" s="86"/>
      <c r="Y7" s="167">
        <v>1</v>
      </c>
      <c r="Z7" s="79" t="str">
        <f>INDEX(NOMBRES,MATCH(AA7,TIEMPOT,0))</f>
        <v>JOAQUIN</v>
      </c>
      <c r="AA7" s="14">
        <f>SMALL(TIEMPOT,Y7)</f>
        <v>0.35527777777777775</v>
      </c>
      <c r="AB7" s="90">
        <f>AA7/24</f>
        <v>0.01480324074074074</v>
      </c>
      <c r="AC7" s="90"/>
      <c r="AD7" s="126">
        <f>MINUTE(AB7)</f>
        <v>21</v>
      </c>
      <c r="AE7" s="168"/>
      <c r="AF7" s="168"/>
      <c r="AG7" s="168"/>
      <c r="AH7" s="168"/>
      <c r="AI7" s="169"/>
      <c r="AJ7" s="170">
        <f>((H7-INT(H7))*24)</f>
        <v>0.21944444444444444</v>
      </c>
      <c r="AK7" s="170">
        <f>((S7-INT(S7))*24)</f>
        <v>0.175</v>
      </c>
      <c r="AL7" s="98">
        <f>VLOOKUP(A7,J7:L9,3,FALSE)</f>
        <v>0.009143518518518518</v>
      </c>
      <c r="AM7" s="98">
        <f>VLOOKUP(A7,U7:W9,3,FALSE)</f>
        <v>0.009097222222222222</v>
      </c>
      <c r="AN7" s="171">
        <f>AL7+AM7</f>
        <v>0.018240740740740738</v>
      </c>
      <c r="AO7" s="170">
        <f>((AN7-INT(AN7))*24)</f>
        <v>0.4377777777777777</v>
      </c>
    </row>
    <row r="8" spans="1:41" ht="19.5" customHeight="1">
      <c r="A8" s="130" t="s">
        <v>30</v>
      </c>
      <c r="B8" s="135"/>
      <c r="C8" s="136"/>
      <c r="D8" s="137">
        <v>0.8427893518518519</v>
      </c>
      <c r="E8" s="137">
        <v>0.850300925925926</v>
      </c>
      <c r="F8" s="189">
        <v>4.8</v>
      </c>
      <c r="G8" s="190">
        <f>F8/AJ8</f>
        <v>26.625577812018488</v>
      </c>
      <c r="H8" s="14" t="str">
        <f>TEXT(E8-D8,"h:mm:ss")</f>
        <v>0:10:49</v>
      </c>
      <c r="I8" s="78">
        <v>2</v>
      </c>
      <c r="J8" s="79" t="str">
        <f>INDEX(NOMBRES,MATCH(K8,TIEMPO1,0))</f>
        <v>ISMAEL</v>
      </c>
      <c r="K8" s="14">
        <f>SMALL(TIEMPO1,I8)</f>
        <v>0.19583333333333336</v>
      </c>
      <c r="L8" s="86">
        <f>K8/24</f>
        <v>0.008159722222222223</v>
      </c>
      <c r="M8" s="106">
        <f>L8-L7</f>
        <v>0.0006481481481481486</v>
      </c>
      <c r="N8" s="81"/>
      <c r="O8" s="137">
        <v>0.3282407407407408</v>
      </c>
      <c r="P8" s="137">
        <v>0.3349884259259259</v>
      </c>
      <c r="Q8" s="189">
        <v>4.8</v>
      </c>
      <c r="R8" s="190">
        <f>Q8/AK8</f>
        <v>29.639794168096053</v>
      </c>
      <c r="S8" s="14" t="str">
        <f>TEXT(P8-O8,"h:mm:ss")</f>
        <v>0:09:43</v>
      </c>
      <c r="T8" s="87">
        <v>2</v>
      </c>
      <c r="U8" s="79" t="str">
        <f>INDEX(APELLIDOS,MATCH(V8,TIEMPO2,0))</f>
        <v>JOAQUIN</v>
      </c>
      <c r="V8" s="14">
        <f>SMALL(TIEMPO2,T8)</f>
        <v>0.175</v>
      </c>
      <c r="W8" s="86">
        <f>V8/24</f>
        <v>0.007291666666666666</v>
      </c>
      <c r="X8" s="86">
        <f>W8-W7</f>
        <v>0.0005439814814814804</v>
      </c>
      <c r="Y8" s="89">
        <v>2</v>
      </c>
      <c r="Z8" s="79" t="str">
        <f>INDEX(NOMBRES,MATCH(AA8,TIEMPOT,0))</f>
        <v>ISMAEL</v>
      </c>
      <c r="AA8" s="14">
        <f>SMALL(TIEMPOT,Y8)</f>
        <v>0.35777777777777775</v>
      </c>
      <c r="AB8" s="90">
        <f>AA8/24</f>
        <v>0.014907407407407406</v>
      </c>
      <c r="AC8" s="90">
        <f>AB8-AB7</f>
        <v>0.0001041666666666656</v>
      </c>
      <c r="AD8" s="126">
        <f>AD7-0.5</f>
        <v>20.5</v>
      </c>
      <c r="AE8" s="14"/>
      <c r="AF8" s="14"/>
      <c r="AG8" s="14"/>
      <c r="AH8" s="14"/>
      <c r="AI8" s="81"/>
      <c r="AJ8" s="170">
        <f>((H8-INT(H8))*24)</f>
        <v>0.1802777777777778</v>
      </c>
      <c r="AK8" s="170">
        <f>((S8-INT(S8))*24)</f>
        <v>0.16194444444444445</v>
      </c>
      <c r="AL8" s="98">
        <f>VLOOKUP(A8,J7:L9,3,FALSE)</f>
        <v>0.007511574074074074</v>
      </c>
      <c r="AM8" s="98">
        <f>VLOOKUP(A8,U7:W9,3,FALSE)</f>
        <v>0.007291666666666666</v>
      </c>
      <c r="AN8" s="171">
        <f>AL8+AM8</f>
        <v>0.01480324074074074</v>
      </c>
      <c r="AO8" s="170">
        <f>((AN8-INT(AN8))*24)</f>
        <v>0.35527777777777775</v>
      </c>
    </row>
    <row r="9" spans="1:41" s="172" customFormat="1" ht="19.5" customHeight="1">
      <c r="A9" s="130" t="s">
        <v>28</v>
      </c>
      <c r="B9" s="186"/>
      <c r="C9" s="187"/>
      <c r="D9" s="188">
        <v>0.8436111111111111</v>
      </c>
      <c r="E9" s="188">
        <v>0.8517708333333333</v>
      </c>
      <c r="F9" s="189">
        <v>4.8</v>
      </c>
      <c r="G9" s="190">
        <f>F9/AJ9</f>
        <v>24.510638297872337</v>
      </c>
      <c r="H9" s="14" t="str">
        <f>TEXT(E9-D9,"h:mm:ss")</f>
        <v>0:11:45</v>
      </c>
      <c r="I9" s="78">
        <v>3</v>
      </c>
      <c r="J9" s="79" t="str">
        <f>INDEX(NOMBRES,MATCH(K9,TIEMPO1,0))</f>
        <v>LUIS</v>
      </c>
      <c r="K9" s="14">
        <f>SMALL(TIEMPO1,I9)</f>
        <v>0.21944444444444444</v>
      </c>
      <c r="L9" s="86">
        <f>K9/24</f>
        <v>0.009143518518518518</v>
      </c>
      <c r="M9" s="106">
        <f>L9-L7</f>
        <v>0.0016319444444444437</v>
      </c>
      <c r="N9" s="81"/>
      <c r="O9" s="188">
        <v>0.34988425925925926</v>
      </c>
      <c r="P9" s="188">
        <v>0.3589814814814815</v>
      </c>
      <c r="Q9" s="189">
        <v>4.8</v>
      </c>
      <c r="R9" s="190">
        <f>Q9/AK9</f>
        <v>21.984732824427482</v>
      </c>
      <c r="S9" s="14" t="str">
        <f>TEXT(P9-O9,"h:mm:ss")</f>
        <v>0:13:06</v>
      </c>
      <c r="T9" s="87">
        <v>3</v>
      </c>
      <c r="U9" s="79" t="str">
        <f>INDEX(APELLIDOS,MATCH(V9,TIEMPO2,0))</f>
        <v>LUIS</v>
      </c>
      <c r="V9" s="14">
        <f>SMALL(TIEMPO2,T9)</f>
        <v>0.21833333333333332</v>
      </c>
      <c r="W9" s="86">
        <f>V9/24</f>
        <v>0.009097222222222222</v>
      </c>
      <c r="X9" s="86">
        <f>W9-W7</f>
        <v>0.0023495370370370363</v>
      </c>
      <c r="Y9" s="167">
        <v>3</v>
      </c>
      <c r="Z9" s="79" t="str">
        <f>INDEX(NOMBRES,MATCH(AA9,TIEMPOT,0))</f>
        <v>LUIS</v>
      </c>
      <c r="AA9" s="14">
        <f>SMALL(TIEMPOT,Y9)</f>
        <v>0.4377777777777777</v>
      </c>
      <c r="AB9" s="90">
        <f>AA9/24</f>
        <v>0.018240740740740738</v>
      </c>
      <c r="AC9" s="90">
        <f>AB9-AB7</f>
        <v>0.003437499999999998</v>
      </c>
      <c r="AD9" s="126">
        <f>AD8-0.5</f>
        <v>20</v>
      </c>
      <c r="AE9" s="168"/>
      <c r="AF9" s="168"/>
      <c r="AG9" s="168"/>
      <c r="AH9" s="168"/>
      <c r="AI9" s="169"/>
      <c r="AJ9" s="170">
        <f>((H9-INT(H9))*24)</f>
        <v>0.19583333333333336</v>
      </c>
      <c r="AK9" s="170">
        <f>((S9-INT(S9))*24)</f>
        <v>0.21833333333333332</v>
      </c>
      <c r="AL9" s="98">
        <f>VLOOKUP(A9,J7:L9,3,FALSE)</f>
        <v>0.008159722222222223</v>
      </c>
      <c r="AM9" s="98">
        <f>VLOOKUP(A9,U7:W9,3,FALSE)</f>
        <v>0.0067476851851851856</v>
      </c>
      <c r="AN9" s="171">
        <f>AL9+AM9</f>
        <v>0.014907407407407407</v>
      </c>
      <c r="AO9" s="170">
        <f>((AN9-INT(AN9))*24)</f>
        <v>0.35777777777777775</v>
      </c>
    </row>
    <row r="10" spans="1:41" ht="19.5" customHeight="1">
      <c r="A10" s="143" t="s">
        <v>31</v>
      </c>
      <c r="B10" s="191"/>
      <c r="C10" s="192" t="s">
        <v>43</v>
      </c>
      <c r="D10" s="163"/>
      <c r="E10" s="164"/>
      <c r="F10" s="193"/>
      <c r="G10" s="194"/>
      <c r="H10" s="150"/>
      <c r="I10" s="151">
        <v>4</v>
      </c>
      <c r="J10" s="152" t="s">
        <v>31</v>
      </c>
      <c r="K10" s="153"/>
      <c r="L10" s="154"/>
      <c r="M10" s="154"/>
      <c r="N10" s="155"/>
      <c r="O10" s="163"/>
      <c r="P10" s="164"/>
      <c r="Q10" s="193"/>
      <c r="R10" s="194"/>
      <c r="S10" s="150"/>
      <c r="T10" s="156">
        <v>4</v>
      </c>
      <c r="U10" s="152" t="s">
        <v>31</v>
      </c>
      <c r="V10" s="153"/>
      <c r="W10" s="154"/>
      <c r="X10" s="154"/>
      <c r="Y10" s="173">
        <v>4</v>
      </c>
      <c r="Z10" s="152" t="s">
        <v>31</v>
      </c>
      <c r="AA10" s="153"/>
      <c r="AB10" s="158">
        <v>0.018935185185185183</v>
      </c>
      <c r="AC10" s="158"/>
      <c r="AD10" s="159">
        <v>19.5</v>
      </c>
      <c r="AE10" s="14"/>
      <c r="AF10" s="14"/>
      <c r="AG10" s="14"/>
      <c r="AH10" s="14"/>
      <c r="AI10" s="81"/>
      <c r="AJ10" s="170"/>
      <c r="AK10" s="170"/>
      <c r="AL10" s="160"/>
      <c r="AM10" s="160"/>
      <c r="AN10" s="174"/>
      <c r="AO10" s="175"/>
    </row>
    <row r="11" spans="1:41" ht="19.5" customHeight="1">
      <c r="A11" s="143" t="s">
        <v>26</v>
      </c>
      <c r="B11" s="191"/>
      <c r="C11" s="192" t="s">
        <v>43</v>
      </c>
      <c r="D11" s="163"/>
      <c r="E11" s="164"/>
      <c r="F11" s="193"/>
      <c r="G11" s="194"/>
      <c r="H11" s="150"/>
      <c r="I11" s="151">
        <v>5</v>
      </c>
      <c r="J11" s="152" t="s">
        <v>26</v>
      </c>
      <c r="K11" s="153"/>
      <c r="L11" s="154"/>
      <c r="M11" s="154"/>
      <c r="N11" s="155"/>
      <c r="O11" s="163"/>
      <c r="P11" s="164"/>
      <c r="Q11" s="193"/>
      <c r="R11" s="194"/>
      <c r="S11" s="150"/>
      <c r="T11" s="156">
        <v>5</v>
      </c>
      <c r="U11" s="152" t="s">
        <v>26</v>
      </c>
      <c r="V11" s="153"/>
      <c r="W11" s="154"/>
      <c r="X11" s="154"/>
      <c r="Y11" s="173">
        <v>5</v>
      </c>
      <c r="Z11" s="152" t="s">
        <v>26</v>
      </c>
      <c r="AA11" s="153"/>
      <c r="AB11" s="158">
        <v>0.018935185185185183</v>
      </c>
      <c r="AC11" s="158"/>
      <c r="AD11" s="159">
        <v>19.5</v>
      </c>
      <c r="AE11" s="14"/>
      <c r="AF11" s="14"/>
      <c r="AG11" s="14"/>
      <c r="AH11" s="14"/>
      <c r="AI11" s="81"/>
      <c r="AJ11" s="170"/>
      <c r="AK11" s="170"/>
      <c r="AL11" s="160"/>
      <c r="AM11" s="160"/>
      <c r="AN11" s="174"/>
      <c r="AO11" s="175"/>
    </row>
    <row r="12" spans="1:41" ht="19.5" customHeight="1">
      <c r="A12" s="143" t="s">
        <v>27</v>
      </c>
      <c r="B12" s="191"/>
      <c r="C12" s="192" t="s">
        <v>43</v>
      </c>
      <c r="D12" s="163"/>
      <c r="E12" s="164"/>
      <c r="F12" s="193"/>
      <c r="G12" s="194"/>
      <c r="H12" s="150"/>
      <c r="I12" s="151">
        <v>6</v>
      </c>
      <c r="J12" s="152" t="s">
        <v>27</v>
      </c>
      <c r="K12" s="153"/>
      <c r="L12" s="154"/>
      <c r="M12" s="154"/>
      <c r="N12" s="155"/>
      <c r="O12" s="163"/>
      <c r="P12" s="164"/>
      <c r="Q12" s="193"/>
      <c r="R12" s="194"/>
      <c r="S12" s="150"/>
      <c r="T12" s="156">
        <v>6</v>
      </c>
      <c r="U12" s="152" t="s">
        <v>27</v>
      </c>
      <c r="V12" s="153"/>
      <c r="W12" s="154"/>
      <c r="X12" s="154"/>
      <c r="Y12" s="173">
        <v>6</v>
      </c>
      <c r="Z12" s="152" t="s">
        <v>27</v>
      </c>
      <c r="AA12" s="153"/>
      <c r="AB12" s="158">
        <v>0.018935185185185183</v>
      </c>
      <c r="AC12" s="158"/>
      <c r="AD12" s="159">
        <v>19.5</v>
      </c>
      <c r="AE12" s="14"/>
      <c r="AF12" s="14"/>
      <c r="AG12" s="14"/>
      <c r="AH12" s="14"/>
      <c r="AI12" s="81"/>
      <c r="AJ12" s="170"/>
      <c r="AK12" s="170"/>
      <c r="AL12" s="160"/>
      <c r="AM12" s="160"/>
      <c r="AN12" s="174"/>
      <c r="AO12" s="175"/>
    </row>
    <row r="13" spans="1:41" ht="19.5" customHeight="1">
      <c r="A13" s="143" t="s">
        <v>45</v>
      </c>
      <c r="B13" s="191"/>
      <c r="C13" s="192" t="s">
        <v>43</v>
      </c>
      <c r="D13" s="163"/>
      <c r="E13" s="164"/>
      <c r="F13" s="193"/>
      <c r="G13" s="194"/>
      <c r="H13" s="150"/>
      <c r="I13" s="151">
        <v>7</v>
      </c>
      <c r="J13" s="152" t="s">
        <v>45</v>
      </c>
      <c r="K13" s="153"/>
      <c r="L13" s="154"/>
      <c r="M13" s="154"/>
      <c r="N13" s="155"/>
      <c r="O13" s="163"/>
      <c r="P13" s="164"/>
      <c r="Q13" s="193"/>
      <c r="R13" s="194"/>
      <c r="S13" s="150"/>
      <c r="T13" s="156">
        <v>7</v>
      </c>
      <c r="U13" s="152" t="s">
        <v>46</v>
      </c>
      <c r="V13" s="153"/>
      <c r="W13" s="154"/>
      <c r="X13" s="154"/>
      <c r="Y13" s="173">
        <v>7</v>
      </c>
      <c r="Z13" s="152" t="s">
        <v>45</v>
      </c>
      <c r="AA13" s="153"/>
      <c r="AB13" s="158">
        <v>0.018935185185185183</v>
      </c>
      <c r="AC13" s="158"/>
      <c r="AD13" s="159">
        <v>19.5</v>
      </c>
      <c r="AE13" s="14"/>
      <c r="AF13" s="14"/>
      <c r="AG13" s="14"/>
      <c r="AH13" s="14"/>
      <c r="AI13" s="81"/>
      <c r="AJ13" s="170"/>
      <c r="AK13" s="170"/>
      <c r="AL13" s="160"/>
      <c r="AM13" s="160"/>
      <c r="AN13" s="174"/>
      <c r="AO13" s="175"/>
    </row>
    <row r="14" spans="1:41" ht="19.5" customHeight="1">
      <c r="A14" s="143" t="s">
        <v>29</v>
      </c>
      <c r="B14" s="191"/>
      <c r="C14" s="192" t="s">
        <v>43</v>
      </c>
      <c r="D14" s="163"/>
      <c r="E14" s="164"/>
      <c r="F14" s="193"/>
      <c r="G14" s="194"/>
      <c r="H14" s="150"/>
      <c r="I14" s="151">
        <v>8</v>
      </c>
      <c r="J14" s="152" t="s">
        <v>29</v>
      </c>
      <c r="K14" s="153"/>
      <c r="L14" s="154"/>
      <c r="M14" s="154"/>
      <c r="N14" s="155"/>
      <c r="O14" s="163"/>
      <c r="P14" s="164"/>
      <c r="Q14" s="193"/>
      <c r="R14" s="194"/>
      <c r="S14" s="150"/>
      <c r="T14" s="156">
        <v>8</v>
      </c>
      <c r="U14" s="152" t="s">
        <v>29</v>
      </c>
      <c r="V14" s="153"/>
      <c r="W14" s="154"/>
      <c r="X14" s="154"/>
      <c r="Y14" s="173">
        <v>8</v>
      </c>
      <c r="Z14" s="152" t="s">
        <v>29</v>
      </c>
      <c r="AA14" s="153"/>
      <c r="AB14" s="158">
        <v>0.018935185185185183</v>
      </c>
      <c r="AC14" s="158"/>
      <c r="AD14" s="159">
        <v>19.5</v>
      </c>
      <c r="AE14" s="14"/>
      <c r="AF14" s="14"/>
      <c r="AG14" s="14"/>
      <c r="AH14" s="14"/>
      <c r="AI14" s="81"/>
      <c r="AJ14" s="170"/>
      <c r="AK14" s="170"/>
      <c r="AL14" s="160"/>
      <c r="AM14" s="160"/>
      <c r="AN14" s="174"/>
      <c r="AO14" s="175"/>
    </row>
    <row r="15" spans="1:41" ht="19.5" customHeight="1">
      <c r="A15" s="143"/>
      <c r="B15" s="191"/>
      <c r="C15" s="192"/>
      <c r="D15" s="163"/>
      <c r="E15" s="164"/>
      <c r="F15" s="193"/>
      <c r="G15" s="194"/>
      <c r="H15" s="150"/>
      <c r="I15" s="151"/>
      <c r="J15" s="152"/>
      <c r="K15" s="153"/>
      <c r="L15" s="154"/>
      <c r="M15" s="154"/>
      <c r="N15" s="155"/>
      <c r="O15" s="163"/>
      <c r="P15" s="164"/>
      <c r="Q15" s="193"/>
      <c r="R15" s="194"/>
      <c r="S15" s="150"/>
      <c r="T15" s="156"/>
      <c r="U15" s="152"/>
      <c r="V15" s="153"/>
      <c r="W15" s="154"/>
      <c r="X15" s="154"/>
      <c r="Y15" s="173"/>
      <c r="Z15" s="152"/>
      <c r="AA15" s="153"/>
      <c r="AB15" s="158"/>
      <c r="AC15" s="158"/>
      <c r="AD15" s="159"/>
      <c r="AE15" s="14"/>
      <c r="AF15" s="14"/>
      <c r="AG15" s="14"/>
      <c r="AH15" s="14"/>
      <c r="AI15" s="81"/>
      <c r="AJ15" s="170"/>
      <c r="AK15" s="170"/>
      <c r="AL15" s="160"/>
      <c r="AM15" s="160"/>
      <c r="AN15" s="174"/>
      <c r="AO15" s="175"/>
    </row>
    <row r="16" spans="1:41" ht="19.5" customHeight="1">
      <c r="A16" s="195" t="s">
        <v>18</v>
      </c>
      <c r="B16" s="196"/>
      <c r="C16" s="197"/>
      <c r="D16" s="198" t="s">
        <v>21</v>
      </c>
      <c r="E16" s="199" t="s">
        <v>50</v>
      </c>
      <c r="F16" s="156" t="s">
        <v>50</v>
      </c>
      <c r="G16" s="177" t="s">
        <v>21</v>
      </c>
      <c r="H16" s="176" t="s">
        <v>21</v>
      </c>
      <c r="I16" s="151" t="s">
        <v>21</v>
      </c>
      <c r="J16" s="177" t="s">
        <v>21</v>
      </c>
      <c r="K16" s="181"/>
      <c r="L16" s="179" t="s">
        <v>21</v>
      </c>
      <c r="M16" s="179" t="s">
        <v>21</v>
      </c>
      <c r="N16" s="181"/>
      <c r="O16" s="198" t="s">
        <v>22</v>
      </c>
      <c r="P16" s="199" t="s">
        <v>22</v>
      </c>
      <c r="Q16" s="156" t="s">
        <v>22</v>
      </c>
      <c r="R16" s="177" t="s">
        <v>22</v>
      </c>
      <c r="S16" s="176" t="s">
        <v>22</v>
      </c>
      <c r="T16" s="156" t="s">
        <v>22</v>
      </c>
      <c r="U16" s="177" t="s">
        <v>22</v>
      </c>
      <c r="V16" s="178"/>
      <c r="W16" s="179" t="s">
        <v>22</v>
      </c>
      <c r="X16" s="179" t="s">
        <v>22</v>
      </c>
      <c r="Y16" s="178"/>
      <c r="Z16" s="177"/>
      <c r="AA16" s="178"/>
      <c r="AB16" s="180" t="s">
        <v>24</v>
      </c>
      <c r="AC16" s="180"/>
      <c r="AD16" s="181"/>
      <c r="AE16" s="14"/>
      <c r="AF16" s="14"/>
      <c r="AG16" s="14"/>
      <c r="AH16" s="14"/>
      <c r="AI16" s="81"/>
      <c r="AJ16" s="170"/>
      <c r="AK16" s="170"/>
      <c r="AL16" s="160"/>
      <c r="AM16" s="160"/>
      <c r="AN16" s="174"/>
      <c r="AO16" s="175"/>
    </row>
    <row r="17" spans="1:37" s="63" customFormat="1" ht="19.5" customHeight="1">
      <c r="A17" s="200" t="s">
        <v>13</v>
      </c>
      <c r="B17" s="201"/>
      <c r="C17" s="202" t="s">
        <v>51</v>
      </c>
      <c r="D17" s="203" t="s">
        <v>7</v>
      </c>
      <c r="E17" s="119" t="s">
        <v>8</v>
      </c>
      <c r="F17" s="119" t="s">
        <v>9</v>
      </c>
      <c r="G17" s="119" t="s">
        <v>10</v>
      </c>
      <c r="H17" s="120" t="s">
        <v>15</v>
      </c>
      <c r="I17" s="121" t="s">
        <v>12</v>
      </c>
      <c r="J17" s="121" t="s">
        <v>13</v>
      </c>
      <c r="K17" s="121" t="s">
        <v>3</v>
      </c>
      <c r="L17" s="121" t="s">
        <v>15</v>
      </c>
      <c r="M17" s="121" t="s">
        <v>14</v>
      </c>
      <c r="N17" s="204"/>
      <c r="O17" s="203" t="str">
        <f>D17</f>
        <v>SALIDA</v>
      </c>
      <c r="P17" s="119" t="str">
        <f>E17</f>
        <v>LLEGADA</v>
      </c>
      <c r="Q17" s="119" t="s">
        <v>9</v>
      </c>
      <c r="R17" s="119" t="s">
        <v>10</v>
      </c>
      <c r="S17" s="120" t="s">
        <v>15</v>
      </c>
      <c r="T17" s="122" t="s">
        <v>12</v>
      </c>
      <c r="U17" s="121" t="s">
        <v>13</v>
      </c>
      <c r="V17" s="123" t="s">
        <v>3</v>
      </c>
      <c r="W17" s="123" t="s">
        <v>15</v>
      </c>
      <c r="X17" s="121" t="s">
        <v>16</v>
      </c>
      <c r="Y17" s="123" t="s">
        <v>23</v>
      </c>
      <c r="Z17" s="123" t="s">
        <v>13</v>
      </c>
      <c r="AA17" s="123"/>
      <c r="AB17" s="123" t="s">
        <v>4</v>
      </c>
      <c r="AC17" s="121" t="s">
        <v>17</v>
      </c>
      <c r="AD17" s="123" t="s">
        <v>5</v>
      </c>
      <c r="AE17" s="61"/>
      <c r="AF17" s="61"/>
      <c r="AG17" s="61"/>
      <c r="AH17" s="61"/>
      <c r="AI17" s="94"/>
      <c r="AJ17" s="62"/>
      <c r="AK17" s="62"/>
    </row>
    <row r="18" spans="1:66" ht="19.5" customHeight="1">
      <c r="A18" s="130" t="s">
        <v>34</v>
      </c>
      <c r="B18" s="186"/>
      <c r="C18" s="142" t="s">
        <v>44</v>
      </c>
      <c r="D18" s="188">
        <v>0.8333333333333334</v>
      </c>
      <c r="E18" s="188">
        <v>0.875</v>
      </c>
      <c r="F18" s="189">
        <v>4.8</v>
      </c>
      <c r="G18" s="190">
        <f aca="true" t="shared" si="0" ref="G18:G23">F18/AJ18</f>
        <v>4.8</v>
      </c>
      <c r="H18" s="14" t="str">
        <f aca="true" t="shared" si="1" ref="H18:H23">TEXT(E18-D18,"h:mm:ss")</f>
        <v>1:00:00</v>
      </c>
      <c r="I18" s="78">
        <v>1</v>
      </c>
      <c r="J18" s="79" t="str">
        <f aca="true" t="shared" si="2" ref="J18:J23">INDEX(NOMBRES5,MATCH(K18,TIEMPO5,0))</f>
        <v>JAVIER</v>
      </c>
      <c r="K18" s="14">
        <f aca="true" t="shared" si="3" ref="K18:K23">SMALL(TIEMPO5,I18)</f>
        <v>0.18833333333333335</v>
      </c>
      <c r="L18" s="86">
        <f aca="true" t="shared" si="4" ref="L18:L23">K18/24</f>
        <v>0.007847222222222222</v>
      </c>
      <c r="M18" s="105"/>
      <c r="N18" s="81"/>
      <c r="O18" s="188">
        <v>0.3273611111111111</v>
      </c>
      <c r="P18" s="188">
        <v>0.33499999999999996</v>
      </c>
      <c r="Q18" s="189">
        <v>4.8</v>
      </c>
      <c r="R18" s="190">
        <f aca="true" t="shared" si="5" ref="R18:R23">Q18/AK18</f>
        <v>26.181818181818183</v>
      </c>
      <c r="S18" s="14" t="str">
        <f aca="true" t="shared" si="6" ref="S18:S23">TEXT(P18-O18,"h:mm:ss")</f>
        <v>0:11:00</v>
      </c>
      <c r="T18" s="87">
        <v>1</v>
      </c>
      <c r="U18" s="79" t="str">
        <f aca="true" t="shared" si="7" ref="U18:U23">INDEX(APELLIDOS5,MATCH(V18,TIEMPOS6,0))</f>
        <v>KIKE</v>
      </c>
      <c r="V18" s="14">
        <f aca="true" t="shared" si="8" ref="V18:V23">SMALL(TIEMPOS6,T18)</f>
        <v>0.1738888888888889</v>
      </c>
      <c r="W18" s="86">
        <f aca="true" t="shared" si="9" ref="W18:W23">V18/24</f>
        <v>0.007245370370370371</v>
      </c>
      <c r="X18" s="86"/>
      <c r="Y18" s="167">
        <v>1</v>
      </c>
      <c r="Z18" s="79" t="str">
        <f aca="true" t="shared" si="10" ref="Z18:Z23">INDEX(NOMBRES5,MATCH(AA18,TIEMPOT5,0))</f>
        <v>KIKE</v>
      </c>
      <c r="AA18" s="14">
        <f aca="true" t="shared" si="11" ref="AA18:AA23">SMALL(TIEMPOT5,Y18)</f>
        <v>0.36833333333333335</v>
      </c>
      <c r="AB18" s="90">
        <f>AA18/24</f>
        <v>0.015347222222222222</v>
      </c>
      <c r="AC18" s="90"/>
      <c r="AD18" s="126">
        <f>MINUTE(AB18)</f>
        <v>22</v>
      </c>
      <c r="AE18" s="168"/>
      <c r="AF18" s="168"/>
      <c r="AG18" s="168"/>
      <c r="AH18" s="168"/>
      <c r="AI18" s="169"/>
      <c r="AJ18" s="170">
        <f aca="true" t="shared" si="12" ref="AJ18:AJ23">((H18-INT(H18))*24)</f>
        <v>1</v>
      </c>
      <c r="AK18" s="170">
        <f aca="true" t="shared" si="13" ref="AK18:AK23">((S18-INT(S18))*24)</f>
        <v>0.18333333333333332</v>
      </c>
      <c r="AL18" s="98">
        <f>VLOOKUP(A18,J18:L23,3,FALSE)</f>
        <v>0.041666666666666664</v>
      </c>
      <c r="AM18" s="98">
        <f>VLOOKUP(A18,U18:W23,3,FALSE)</f>
        <v>0.008368055555555556</v>
      </c>
      <c r="AN18" s="171">
        <f aca="true" t="shared" si="14" ref="AN18:AN23">AL18+AM18</f>
        <v>0.05003472222222222</v>
      </c>
      <c r="AO18" s="170">
        <f aca="true" t="shared" si="15" ref="AO18:AO23">((AN18-INT(AN18))*24)</f>
        <v>1.2008333333333332</v>
      </c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</row>
    <row r="19" spans="1:66" s="172" customFormat="1" ht="19.5" customHeight="1">
      <c r="A19" s="130" t="s">
        <v>36</v>
      </c>
      <c r="B19" s="135"/>
      <c r="C19" s="136"/>
      <c r="D19" s="137">
        <v>0.8628009259259258</v>
      </c>
      <c r="E19" s="137">
        <v>0.8809606481481481</v>
      </c>
      <c r="F19" s="189">
        <v>4.8</v>
      </c>
      <c r="G19" s="190">
        <f t="shared" si="0"/>
        <v>11.01338432122371</v>
      </c>
      <c r="H19" s="14" t="str">
        <f t="shared" si="1"/>
        <v>0:26:09</v>
      </c>
      <c r="I19" s="78">
        <v>2</v>
      </c>
      <c r="J19" s="79" t="str">
        <f t="shared" si="2"/>
        <v>KIKE</v>
      </c>
      <c r="K19" s="14">
        <f t="shared" si="3"/>
        <v>0.19444444444444442</v>
      </c>
      <c r="L19" s="86">
        <f t="shared" si="4"/>
        <v>0.008101851851851851</v>
      </c>
      <c r="M19" s="106">
        <f>L19-L18</f>
        <v>0.00025462962962962896</v>
      </c>
      <c r="N19" s="81"/>
      <c r="O19" s="137">
        <v>0.32655092592592594</v>
      </c>
      <c r="P19" s="137">
        <v>0.3337962962962963</v>
      </c>
      <c r="Q19" s="189">
        <v>4.8</v>
      </c>
      <c r="R19" s="190">
        <f t="shared" si="5"/>
        <v>27.603833865814693</v>
      </c>
      <c r="S19" s="14" t="str">
        <f t="shared" si="6"/>
        <v>0:10:26</v>
      </c>
      <c r="T19" s="87">
        <v>2</v>
      </c>
      <c r="U19" s="79" t="str">
        <f t="shared" si="7"/>
        <v>JAVIER</v>
      </c>
      <c r="V19" s="14">
        <f t="shared" si="8"/>
        <v>0.18333333333333332</v>
      </c>
      <c r="W19" s="86">
        <f t="shared" si="9"/>
        <v>0.007638888888888889</v>
      </c>
      <c r="X19" s="86">
        <f>W19-W18</f>
        <v>0.00039351851851851787</v>
      </c>
      <c r="Y19" s="89">
        <v>2</v>
      </c>
      <c r="Z19" s="79" t="str">
        <f t="shared" si="10"/>
        <v>JAVIER</v>
      </c>
      <c r="AA19" s="14">
        <f t="shared" si="11"/>
        <v>0.37166666666666665</v>
      </c>
      <c r="AB19" s="90">
        <f>AA19/24</f>
        <v>0.01548611111111111</v>
      </c>
      <c r="AC19" s="90">
        <f>AB19-AB18</f>
        <v>0.00013888888888888805</v>
      </c>
      <c r="AD19" s="126">
        <f>AD18-0.5</f>
        <v>21.5</v>
      </c>
      <c r="AE19" s="14"/>
      <c r="AF19" s="14"/>
      <c r="AG19" s="14"/>
      <c r="AH19" s="14"/>
      <c r="AI19" s="81"/>
      <c r="AJ19" s="170">
        <f t="shared" si="12"/>
        <v>0.4358333333333333</v>
      </c>
      <c r="AK19" s="170">
        <f t="shared" si="13"/>
        <v>0.1738888888888889</v>
      </c>
      <c r="AL19" s="98">
        <f>VLOOKUP(A19,J18:L23,3,FALSE)</f>
        <v>0.01815972222222222</v>
      </c>
      <c r="AM19" s="98">
        <f>VLOOKUP(A19,U18:W23,3,FALSE)</f>
        <v>0.011516203703703702</v>
      </c>
      <c r="AN19" s="171">
        <f t="shared" si="14"/>
        <v>0.02967592592592592</v>
      </c>
      <c r="AO19" s="170">
        <f t="shared" si="15"/>
        <v>0.7122222222222221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41" s="172" customFormat="1" ht="19.5" customHeight="1">
      <c r="A20" s="130" t="s">
        <v>52</v>
      </c>
      <c r="B20" s="186"/>
      <c r="C20" s="187"/>
      <c r="D20" s="188">
        <v>0.845138888888889</v>
      </c>
      <c r="E20" s="188">
        <v>0.8535300925925925</v>
      </c>
      <c r="F20" s="189">
        <v>4.8</v>
      </c>
      <c r="G20" s="190">
        <f t="shared" si="0"/>
        <v>23.834482758620688</v>
      </c>
      <c r="H20" s="14" t="str">
        <f t="shared" si="1"/>
        <v>0:12:05</v>
      </c>
      <c r="I20" s="78">
        <v>3</v>
      </c>
      <c r="J20" s="79" t="str">
        <f t="shared" si="2"/>
        <v>JOSE LUIS </v>
      </c>
      <c r="K20" s="14">
        <f t="shared" si="3"/>
        <v>0.2013888888888889</v>
      </c>
      <c r="L20" s="86">
        <f t="shared" si="4"/>
        <v>0.008391203703703705</v>
      </c>
      <c r="M20" s="106">
        <f>L20-L18</f>
        <v>0.0005439814814814821</v>
      </c>
      <c r="N20" s="81"/>
      <c r="O20" s="188">
        <v>0.3333333333333333</v>
      </c>
      <c r="P20" s="188">
        <v>0.375</v>
      </c>
      <c r="Q20" s="189">
        <v>4.8</v>
      </c>
      <c r="R20" s="190">
        <f t="shared" si="5"/>
        <v>4.8</v>
      </c>
      <c r="S20" s="14" t="str">
        <f t="shared" si="6"/>
        <v>1:00:00</v>
      </c>
      <c r="T20" s="87">
        <v>3</v>
      </c>
      <c r="U20" s="79" t="str">
        <f t="shared" si="7"/>
        <v>IKER</v>
      </c>
      <c r="V20" s="14">
        <f t="shared" si="8"/>
        <v>0.20083333333333334</v>
      </c>
      <c r="W20" s="86">
        <f t="shared" si="9"/>
        <v>0.008368055555555556</v>
      </c>
      <c r="X20" s="86">
        <f>W20-W18</f>
        <v>0.001122685185185185</v>
      </c>
      <c r="Y20" s="167">
        <v>3</v>
      </c>
      <c r="Z20" s="79" t="str">
        <f t="shared" si="10"/>
        <v>ANDRES</v>
      </c>
      <c r="AA20" s="14">
        <f t="shared" si="11"/>
        <v>0.7122222222222221</v>
      </c>
      <c r="AB20" s="90">
        <f>AA20/24</f>
        <v>0.02967592592592592</v>
      </c>
      <c r="AC20" s="90">
        <f>AB20-AB18</f>
        <v>0.0143287037037037</v>
      </c>
      <c r="AD20" s="126">
        <f>AD19-0.5</f>
        <v>21</v>
      </c>
      <c r="AE20" s="168"/>
      <c r="AF20" s="168"/>
      <c r="AG20" s="168"/>
      <c r="AH20" s="168"/>
      <c r="AI20" s="169"/>
      <c r="AJ20" s="170">
        <f t="shared" si="12"/>
        <v>0.2013888888888889</v>
      </c>
      <c r="AK20" s="170">
        <f t="shared" si="13"/>
        <v>1</v>
      </c>
      <c r="AL20" s="98">
        <f>VLOOKUP(A20,J18:L23,3,FALSE)</f>
        <v>0.008391203703703705</v>
      </c>
      <c r="AM20" s="98">
        <f>VLOOKUP(A20,U18:W23,3,FALSE)</f>
        <v>0.041666666666666664</v>
      </c>
      <c r="AN20" s="171">
        <f t="shared" si="14"/>
        <v>0.05005787037037037</v>
      </c>
      <c r="AO20" s="170">
        <f t="shared" si="15"/>
        <v>1.2013888888888888</v>
      </c>
    </row>
    <row r="21" spans="1:41" s="172" customFormat="1" ht="19.5" customHeight="1">
      <c r="A21" s="130" t="s">
        <v>39</v>
      </c>
      <c r="B21" s="186"/>
      <c r="C21" s="142" t="s">
        <v>44</v>
      </c>
      <c r="D21" s="137">
        <v>0.8333333333333334</v>
      </c>
      <c r="E21" s="137">
        <v>0.8750115740740741</v>
      </c>
      <c r="F21" s="189">
        <v>4.8</v>
      </c>
      <c r="G21" s="190">
        <f t="shared" si="0"/>
        <v>4.798667036934185</v>
      </c>
      <c r="H21" s="14" t="str">
        <f t="shared" si="1"/>
        <v>1:00:01</v>
      </c>
      <c r="I21" s="78">
        <v>4</v>
      </c>
      <c r="J21" s="79" t="str">
        <f t="shared" si="2"/>
        <v>ANDRES</v>
      </c>
      <c r="K21" s="14">
        <f t="shared" si="3"/>
        <v>0.4358333333333333</v>
      </c>
      <c r="L21" s="86">
        <f t="shared" si="4"/>
        <v>0.01815972222222222</v>
      </c>
      <c r="M21" s="106">
        <f>L21-L18</f>
        <v>0.010312499999999997</v>
      </c>
      <c r="N21" s="81"/>
      <c r="O21" s="137">
        <v>0.3412615740740741</v>
      </c>
      <c r="P21" s="137">
        <v>0.3527777777777778</v>
      </c>
      <c r="Q21" s="189">
        <v>4.8</v>
      </c>
      <c r="R21" s="190">
        <f t="shared" si="5"/>
        <v>17.366834170854272</v>
      </c>
      <c r="S21" s="14" t="str">
        <f t="shared" si="6"/>
        <v>0:16:35</v>
      </c>
      <c r="T21" s="87">
        <v>4</v>
      </c>
      <c r="U21" s="79" t="str">
        <f t="shared" si="7"/>
        <v>MARIA</v>
      </c>
      <c r="V21" s="14">
        <f t="shared" si="8"/>
        <v>0.23472222222222222</v>
      </c>
      <c r="W21" s="86">
        <f t="shared" si="9"/>
        <v>0.009780092592592592</v>
      </c>
      <c r="X21" s="86">
        <f>W21-W18</f>
        <v>0.002534722222222221</v>
      </c>
      <c r="Y21" s="167">
        <v>4</v>
      </c>
      <c r="Z21" s="79" t="str">
        <f t="shared" si="10"/>
        <v>IKER</v>
      </c>
      <c r="AA21" s="14">
        <f t="shared" si="11"/>
        <v>1.2008333333333332</v>
      </c>
      <c r="AB21" s="90">
        <v>0.03037037037037037</v>
      </c>
      <c r="AC21" s="90">
        <f>AB21-AB18</f>
        <v>0.015023148148148148</v>
      </c>
      <c r="AD21" s="126">
        <f>AD20-0.5</f>
        <v>20.5</v>
      </c>
      <c r="AE21" s="168"/>
      <c r="AF21" s="168"/>
      <c r="AG21" s="168"/>
      <c r="AH21" s="168"/>
      <c r="AI21" s="169"/>
      <c r="AJ21" s="170">
        <f t="shared" si="12"/>
        <v>1.0002777777777778</v>
      </c>
      <c r="AK21" s="170">
        <f t="shared" si="13"/>
        <v>0.27638888888888885</v>
      </c>
      <c r="AL21" s="98">
        <f>VLOOKUP(A21,J5:L23,3,FALSE)</f>
        <v>0.041678240740740745</v>
      </c>
      <c r="AM21" s="98">
        <f>VLOOKUP(A21,U18:W23,3,FALSE)</f>
        <v>0.009780092592592592</v>
      </c>
      <c r="AN21" s="171">
        <f t="shared" si="14"/>
        <v>0.051458333333333335</v>
      </c>
      <c r="AO21" s="170">
        <f t="shared" si="15"/>
        <v>1.235</v>
      </c>
    </row>
    <row r="22" spans="1:66" ht="19.5" customHeight="1">
      <c r="A22" s="130" t="s">
        <v>33</v>
      </c>
      <c r="B22" s="186"/>
      <c r="C22" s="187"/>
      <c r="D22" s="188">
        <v>0.8457060185185186</v>
      </c>
      <c r="E22" s="188">
        <v>0.8535532407407408</v>
      </c>
      <c r="F22" s="189">
        <v>4.8</v>
      </c>
      <c r="G22" s="190">
        <f t="shared" si="0"/>
        <v>25.48672566371681</v>
      </c>
      <c r="H22" s="14" t="str">
        <f t="shared" si="1"/>
        <v>0:11:18</v>
      </c>
      <c r="I22" s="78">
        <v>5</v>
      </c>
      <c r="J22" s="79" t="str">
        <f t="shared" si="2"/>
        <v>IKER</v>
      </c>
      <c r="K22" s="14">
        <f t="shared" si="3"/>
        <v>1</v>
      </c>
      <c r="L22" s="86">
        <f t="shared" si="4"/>
        <v>0.041666666666666664</v>
      </c>
      <c r="M22" s="106">
        <f>L22-L18</f>
        <v>0.033819444444444444</v>
      </c>
      <c r="N22" s="81"/>
      <c r="O22" s="188">
        <v>0.3555787037037037</v>
      </c>
      <c r="P22" s="188">
        <v>0.3639467592592593</v>
      </c>
      <c r="Q22" s="189">
        <v>4.8</v>
      </c>
      <c r="R22" s="190">
        <f t="shared" si="5"/>
        <v>23.900414937759336</v>
      </c>
      <c r="S22" s="14" t="str">
        <f t="shared" si="6"/>
        <v>0:12:03</v>
      </c>
      <c r="T22" s="87">
        <v>5</v>
      </c>
      <c r="U22" s="79" t="str">
        <f t="shared" si="7"/>
        <v>ANDRES</v>
      </c>
      <c r="V22" s="14">
        <f t="shared" si="8"/>
        <v>0.27638888888888885</v>
      </c>
      <c r="W22" s="86">
        <f t="shared" si="9"/>
        <v>0.011516203703703702</v>
      </c>
      <c r="X22" s="86">
        <f>W22-W18</f>
        <v>0.004270833333333331</v>
      </c>
      <c r="Y22" s="167">
        <v>5</v>
      </c>
      <c r="Z22" s="79" t="str">
        <f t="shared" si="10"/>
        <v>JOSE LUIS </v>
      </c>
      <c r="AA22" s="14">
        <f t="shared" si="11"/>
        <v>1.2013888888888888</v>
      </c>
      <c r="AB22" s="90">
        <v>0.03037037037037037</v>
      </c>
      <c r="AC22" s="90">
        <f>AB22-AB18</f>
        <v>0.015023148148148148</v>
      </c>
      <c r="AD22" s="126">
        <v>20</v>
      </c>
      <c r="AE22" s="168"/>
      <c r="AF22" s="168"/>
      <c r="AG22" s="168"/>
      <c r="AH22" s="168"/>
      <c r="AI22" s="169"/>
      <c r="AJ22" s="170">
        <f t="shared" si="12"/>
        <v>0.18833333333333335</v>
      </c>
      <c r="AK22" s="170">
        <f t="shared" si="13"/>
        <v>0.20083333333333334</v>
      </c>
      <c r="AL22" s="98">
        <f>VLOOKUP(A22,J18:L23,3,FALSE)</f>
        <v>0.007847222222222222</v>
      </c>
      <c r="AM22" s="98">
        <f>VLOOKUP(A22,U18:W23,3,FALSE)</f>
        <v>0.007638888888888889</v>
      </c>
      <c r="AN22" s="171">
        <f t="shared" si="14"/>
        <v>0.01548611111111111</v>
      </c>
      <c r="AO22" s="170">
        <f t="shared" si="15"/>
        <v>0.37166666666666665</v>
      </c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</row>
    <row r="23" spans="1:66" ht="19.5" customHeight="1">
      <c r="A23" s="130" t="s">
        <v>32</v>
      </c>
      <c r="B23" s="186"/>
      <c r="C23" s="187"/>
      <c r="D23" s="137">
        <v>0.845636574074074</v>
      </c>
      <c r="E23" s="137">
        <v>0.853738425925926</v>
      </c>
      <c r="F23" s="189">
        <v>4.8</v>
      </c>
      <c r="G23" s="190">
        <f t="shared" si="0"/>
        <v>24.685714285714287</v>
      </c>
      <c r="H23" s="14" t="str">
        <f t="shared" si="1"/>
        <v>0:11:40</v>
      </c>
      <c r="I23" s="78">
        <v>6</v>
      </c>
      <c r="J23" s="79" t="str">
        <f t="shared" si="2"/>
        <v>MARIA</v>
      </c>
      <c r="K23" s="85">
        <f t="shared" si="3"/>
        <v>1.0002777777777778</v>
      </c>
      <c r="L23" s="86">
        <f t="shared" si="4"/>
        <v>0.041678240740740745</v>
      </c>
      <c r="M23" s="106">
        <f>L23-L18</f>
        <v>0.033831018518518524</v>
      </c>
      <c r="N23" s="81"/>
      <c r="O23" s="137">
        <v>0.337337962962963</v>
      </c>
      <c r="P23" s="137">
        <v>0.3471180555555555</v>
      </c>
      <c r="Q23" s="189">
        <v>4.8</v>
      </c>
      <c r="R23" s="190">
        <f t="shared" si="5"/>
        <v>20.449704142011832</v>
      </c>
      <c r="S23" s="14" t="str">
        <f t="shared" si="6"/>
        <v>0:14:05</v>
      </c>
      <c r="T23" s="87">
        <v>6</v>
      </c>
      <c r="U23" s="79" t="str">
        <f t="shared" si="7"/>
        <v>JOSE LUIS </v>
      </c>
      <c r="V23" s="14">
        <f t="shared" si="8"/>
        <v>1</v>
      </c>
      <c r="W23" s="86">
        <f t="shared" si="9"/>
        <v>0.041666666666666664</v>
      </c>
      <c r="X23" s="86">
        <f>W23-W18</f>
        <v>0.0344212962962963</v>
      </c>
      <c r="Y23" s="167">
        <v>6</v>
      </c>
      <c r="Z23" s="79" t="str">
        <f t="shared" si="10"/>
        <v>MARIA</v>
      </c>
      <c r="AA23" s="14">
        <f t="shared" si="11"/>
        <v>1.235</v>
      </c>
      <c r="AB23" s="90">
        <v>0.03037037037037037</v>
      </c>
      <c r="AC23" s="90">
        <f>AB23-AB18</f>
        <v>0.015023148148148148</v>
      </c>
      <c r="AD23" s="126">
        <v>19.5</v>
      </c>
      <c r="AE23" s="168"/>
      <c r="AF23" s="168"/>
      <c r="AG23" s="168"/>
      <c r="AH23" s="168"/>
      <c r="AI23" s="169"/>
      <c r="AJ23" s="170">
        <f t="shared" si="12"/>
        <v>0.19444444444444442</v>
      </c>
      <c r="AK23" s="170">
        <f t="shared" si="13"/>
        <v>0.23472222222222222</v>
      </c>
      <c r="AL23" s="98">
        <f>VLOOKUP(A23,J18:L23,3,FALSE)</f>
        <v>0.008101851851851851</v>
      </c>
      <c r="AM23" s="98">
        <f>VLOOKUP(A23,U18:W23,3,FALSE)</f>
        <v>0.007245370370370371</v>
      </c>
      <c r="AN23" s="171">
        <f t="shared" si="14"/>
        <v>0.015347222222222222</v>
      </c>
      <c r="AO23" s="170">
        <f t="shared" si="15"/>
        <v>0.36833333333333335</v>
      </c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</row>
    <row r="24" spans="1:41" ht="19.5" customHeight="1">
      <c r="A24" s="143" t="s">
        <v>42</v>
      </c>
      <c r="B24" s="191"/>
      <c r="C24" s="192" t="s">
        <v>43</v>
      </c>
      <c r="D24" s="163"/>
      <c r="E24" s="164"/>
      <c r="F24" s="193"/>
      <c r="G24" s="194"/>
      <c r="H24" s="150"/>
      <c r="I24" s="151">
        <v>7</v>
      </c>
      <c r="J24" s="152" t="s">
        <v>42</v>
      </c>
      <c r="K24" s="153"/>
      <c r="L24" s="154"/>
      <c r="M24" s="154"/>
      <c r="N24" s="155"/>
      <c r="O24" s="163"/>
      <c r="P24" s="164"/>
      <c r="Q24" s="193"/>
      <c r="R24" s="194"/>
      <c r="S24" s="150"/>
      <c r="T24" s="156">
        <v>7</v>
      </c>
      <c r="U24" s="152" t="s">
        <v>42</v>
      </c>
      <c r="V24" s="153"/>
      <c r="W24" s="154"/>
      <c r="X24" s="154"/>
      <c r="Y24" s="173">
        <v>7</v>
      </c>
      <c r="Z24" s="152" t="s">
        <v>42</v>
      </c>
      <c r="AA24" s="153"/>
      <c r="AB24" s="158">
        <v>0.03037037037037037</v>
      </c>
      <c r="AC24" s="158"/>
      <c r="AD24" s="159">
        <v>19</v>
      </c>
      <c r="AE24" s="14"/>
      <c r="AF24" s="14"/>
      <c r="AG24" s="14"/>
      <c r="AH24" s="14"/>
      <c r="AI24" s="81"/>
      <c r="AJ24" s="170"/>
      <c r="AK24" s="170"/>
      <c r="AL24" s="98"/>
      <c r="AM24" s="98"/>
      <c r="AN24" s="171"/>
      <c r="AO24" s="170"/>
    </row>
    <row r="25" spans="1:41" ht="19.5" customHeight="1">
      <c r="A25" s="143"/>
      <c r="B25" s="191"/>
      <c r="C25" s="192"/>
      <c r="D25" s="163"/>
      <c r="E25" s="164"/>
      <c r="F25" s="193"/>
      <c r="G25" s="194"/>
      <c r="H25" s="150"/>
      <c r="I25" s="151"/>
      <c r="J25" s="152"/>
      <c r="K25" s="153"/>
      <c r="L25" s="154"/>
      <c r="M25" s="154"/>
      <c r="N25" s="155"/>
      <c r="O25" s="163"/>
      <c r="P25" s="164"/>
      <c r="Q25" s="193"/>
      <c r="R25" s="194"/>
      <c r="S25" s="150"/>
      <c r="T25" s="156"/>
      <c r="U25" s="152"/>
      <c r="V25" s="153"/>
      <c r="W25" s="154"/>
      <c r="X25" s="154"/>
      <c r="Y25" s="173"/>
      <c r="Z25" s="152"/>
      <c r="AA25" s="153"/>
      <c r="AB25" s="158"/>
      <c r="AC25" s="158"/>
      <c r="AD25" s="159"/>
      <c r="AE25" s="14"/>
      <c r="AF25" s="14"/>
      <c r="AG25" s="14"/>
      <c r="AH25" s="14"/>
      <c r="AI25" s="81"/>
      <c r="AJ25" s="170"/>
      <c r="AK25" s="170"/>
      <c r="AL25" s="98"/>
      <c r="AM25" s="98"/>
      <c r="AN25" s="171"/>
      <c r="AO25" s="170"/>
    </row>
    <row r="26" spans="1:41" ht="19.5" customHeight="1">
      <c r="A26" s="143"/>
      <c r="B26" s="191"/>
      <c r="C26" s="192"/>
      <c r="D26" s="163"/>
      <c r="E26" s="164"/>
      <c r="F26" s="193"/>
      <c r="G26" s="194"/>
      <c r="H26" s="150"/>
      <c r="I26" s="151"/>
      <c r="J26" s="152"/>
      <c r="K26" s="153"/>
      <c r="L26" s="154"/>
      <c r="M26" s="154"/>
      <c r="N26" s="155"/>
      <c r="O26" s="163"/>
      <c r="P26" s="164"/>
      <c r="Q26" s="193"/>
      <c r="R26" s="194"/>
      <c r="S26" s="150"/>
      <c r="T26" s="156"/>
      <c r="U26" s="152"/>
      <c r="V26" s="153"/>
      <c r="W26" s="154"/>
      <c r="X26" s="154"/>
      <c r="Y26" s="173"/>
      <c r="Z26" s="152"/>
      <c r="AA26" s="153"/>
      <c r="AB26" s="158"/>
      <c r="AC26" s="158"/>
      <c r="AD26" s="159"/>
      <c r="AE26" s="14"/>
      <c r="AF26" s="14"/>
      <c r="AG26" s="14"/>
      <c r="AH26" s="14"/>
      <c r="AI26" s="81"/>
      <c r="AJ26" s="170"/>
      <c r="AK26" s="170"/>
      <c r="AL26" s="98"/>
      <c r="AM26" s="98"/>
      <c r="AN26" s="171"/>
      <c r="AO26" s="170"/>
    </row>
    <row r="27" spans="1:41" ht="19.5" customHeight="1">
      <c r="A27" s="195" t="s">
        <v>19</v>
      </c>
      <c r="B27" s="196"/>
      <c r="C27" s="197"/>
      <c r="D27" s="198" t="s">
        <v>21</v>
      </c>
      <c r="E27" s="199" t="s">
        <v>21</v>
      </c>
      <c r="F27" s="156" t="s">
        <v>21</v>
      </c>
      <c r="G27" s="177" t="s">
        <v>21</v>
      </c>
      <c r="H27" s="176" t="s">
        <v>21</v>
      </c>
      <c r="I27" s="151" t="s">
        <v>21</v>
      </c>
      <c r="J27" s="177" t="s">
        <v>21</v>
      </c>
      <c r="K27" s="181"/>
      <c r="L27" s="179" t="s">
        <v>21</v>
      </c>
      <c r="M27" s="179" t="s">
        <v>21</v>
      </c>
      <c r="N27" s="178"/>
      <c r="O27" s="198" t="s">
        <v>22</v>
      </c>
      <c r="P27" s="199" t="s">
        <v>22</v>
      </c>
      <c r="Q27" s="156" t="s">
        <v>22</v>
      </c>
      <c r="R27" s="177" t="s">
        <v>22</v>
      </c>
      <c r="S27" s="176" t="s">
        <v>22</v>
      </c>
      <c r="T27" s="156" t="s">
        <v>22</v>
      </c>
      <c r="U27" s="177" t="s">
        <v>22</v>
      </c>
      <c r="V27" s="181"/>
      <c r="W27" s="179" t="s">
        <v>22</v>
      </c>
      <c r="X27" s="179" t="s">
        <v>22</v>
      </c>
      <c r="Y27" s="178"/>
      <c r="Z27" s="177"/>
      <c r="AA27" s="178"/>
      <c r="AB27" s="180" t="s">
        <v>24</v>
      </c>
      <c r="AC27" s="180"/>
      <c r="AD27" s="181"/>
      <c r="AE27" s="14"/>
      <c r="AF27" s="14"/>
      <c r="AG27" s="14"/>
      <c r="AH27" s="14"/>
      <c r="AI27" s="81"/>
      <c r="AJ27" s="170"/>
      <c r="AK27" s="170"/>
      <c r="AL27" s="98"/>
      <c r="AM27" s="98"/>
      <c r="AN27" s="171"/>
      <c r="AO27" s="170"/>
    </row>
    <row r="28" spans="1:41" s="63" customFormat="1" ht="19.5" customHeight="1">
      <c r="A28" s="205" t="s">
        <v>13</v>
      </c>
      <c r="B28" s="206"/>
      <c r="C28" s="202" t="s">
        <v>51</v>
      </c>
      <c r="D28" s="203" t="s">
        <v>7</v>
      </c>
      <c r="E28" s="119" t="s">
        <v>8</v>
      </c>
      <c r="F28" s="119" t="s">
        <v>9</v>
      </c>
      <c r="G28" s="119" t="s">
        <v>10</v>
      </c>
      <c r="H28" s="120" t="s">
        <v>15</v>
      </c>
      <c r="I28" s="121" t="s">
        <v>12</v>
      </c>
      <c r="J28" s="121" t="s">
        <v>13</v>
      </c>
      <c r="K28" s="121" t="s">
        <v>3</v>
      </c>
      <c r="L28" s="121" t="s">
        <v>15</v>
      </c>
      <c r="M28" s="121" t="s">
        <v>14</v>
      </c>
      <c r="N28" s="204"/>
      <c r="O28" s="203" t="s">
        <v>7</v>
      </c>
      <c r="P28" s="119" t="s">
        <v>8</v>
      </c>
      <c r="Q28" s="119" t="s">
        <v>9</v>
      </c>
      <c r="R28" s="119" t="s">
        <v>10</v>
      </c>
      <c r="S28" s="120" t="s">
        <v>15</v>
      </c>
      <c r="T28" s="122" t="s">
        <v>12</v>
      </c>
      <c r="U28" s="121" t="s">
        <v>13</v>
      </c>
      <c r="V28" s="123" t="s">
        <v>3</v>
      </c>
      <c r="W28" s="123" t="s">
        <v>15</v>
      </c>
      <c r="X28" s="121" t="s">
        <v>16</v>
      </c>
      <c r="Y28" s="123" t="s">
        <v>23</v>
      </c>
      <c r="Z28" s="123" t="s">
        <v>13</v>
      </c>
      <c r="AA28" s="123"/>
      <c r="AB28" s="123" t="s">
        <v>4</v>
      </c>
      <c r="AC28" s="121" t="s">
        <v>17</v>
      </c>
      <c r="AD28" s="123" t="s">
        <v>5</v>
      </c>
      <c r="AE28" s="61"/>
      <c r="AF28" s="61"/>
      <c r="AG28" s="61"/>
      <c r="AH28" s="61"/>
      <c r="AI28" s="94"/>
      <c r="AJ28" s="62"/>
      <c r="AK28" s="62"/>
      <c r="AL28" s="62"/>
      <c r="AM28" s="62"/>
      <c r="AN28" s="62"/>
      <c r="AO28" s="62"/>
    </row>
    <row r="29" spans="1:41" ht="19.5" customHeight="1">
      <c r="A29" s="130" t="s">
        <v>38</v>
      </c>
      <c r="B29" s="186"/>
      <c r="C29" s="187"/>
      <c r="D29" s="188">
        <v>0.8471064814814815</v>
      </c>
      <c r="E29" s="188">
        <v>0.858298611111111</v>
      </c>
      <c r="F29" s="189">
        <v>4.8</v>
      </c>
      <c r="G29" s="190">
        <f>F29/AJ29</f>
        <v>17.869700103412615</v>
      </c>
      <c r="H29" s="14" t="str">
        <f>TEXT(E29-D29,"h:mm:ss")</f>
        <v>0:16:07</v>
      </c>
      <c r="I29" s="78">
        <v>1</v>
      </c>
      <c r="J29" s="79" t="str">
        <f>INDEX(NOMBRES8,MATCH(K29,TIEMPO8,0))</f>
        <v>OLGA</v>
      </c>
      <c r="K29" s="14">
        <f>SMALL(TIEMPO8,I29)</f>
        <v>0.26861111111111113</v>
      </c>
      <c r="L29" s="86">
        <f>K29/24</f>
        <v>0.01119212962962963</v>
      </c>
      <c r="M29" s="105"/>
      <c r="N29" s="81"/>
      <c r="O29" s="188">
        <v>0.3297337962962963</v>
      </c>
      <c r="P29" s="188">
        <v>0.33988425925925925</v>
      </c>
      <c r="Q29" s="189">
        <v>4.8</v>
      </c>
      <c r="R29" s="190">
        <f>Q29/AK29</f>
        <v>19.703534777651083</v>
      </c>
      <c r="S29" s="14" t="str">
        <f>TEXT(P29-O29,"h:mm:ss")</f>
        <v>0:14:37</v>
      </c>
      <c r="T29" s="87">
        <v>1</v>
      </c>
      <c r="U29" s="79" t="str">
        <f>INDEX(APELLIDOS8,MATCH(V29,TIEMPOS10,0))</f>
        <v>JOSE LUIS</v>
      </c>
      <c r="V29" s="14">
        <f>SMALL(TIEMPOS10,T29)</f>
        <v>0.21083333333333337</v>
      </c>
      <c r="W29" s="86">
        <f>V29/24</f>
        <v>0.008784722222222223</v>
      </c>
      <c r="X29" s="86"/>
      <c r="Y29" s="167">
        <v>1</v>
      </c>
      <c r="Z29" s="79" t="str">
        <f>INDEX(NOMBRES8,MATCH(AA29,TIEMPOT8,0))</f>
        <v>OLGA</v>
      </c>
      <c r="AA29" s="14">
        <f>SMALL(TIEMPOT8,Y29)</f>
        <v>0.5122222222222222</v>
      </c>
      <c r="AB29" s="90">
        <f>AA29/24</f>
        <v>0.021342592592592594</v>
      </c>
      <c r="AC29" s="90"/>
      <c r="AD29" s="126">
        <f>MINUTE(AB29)</f>
        <v>30</v>
      </c>
      <c r="AE29" s="168"/>
      <c r="AF29" s="168"/>
      <c r="AG29" s="168"/>
      <c r="AH29" s="168"/>
      <c r="AI29" s="169"/>
      <c r="AJ29" s="170">
        <f>((H29-INT(H29))*24)</f>
        <v>0.26861111111111113</v>
      </c>
      <c r="AK29" s="170">
        <f>((S29-INT(S29))*24)</f>
        <v>0.2436111111111111</v>
      </c>
      <c r="AL29" s="98">
        <f>VLOOKUP(A29,J29:L30,3,FALSE)</f>
        <v>0.01119212962962963</v>
      </c>
      <c r="AM29" s="98">
        <f>VLOOKUP(A29,U29:W30,3,FALSE)</f>
        <v>0.010150462962962964</v>
      </c>
      <c r="AN29" s="171">
        <f>AL29+AM29</f>
        <v>0.021342592592592594</v>
      </c>
      <c r="AO29" s="170">
        <f>((AN29-INT(AN29))*24)</f>
        <v>0.5122222222222222</v>
      </c>
    </row>
    <row r="30" spans="1:41" ht="19.5" customHeight="1">
      <c r="A30" s="130" t="s">
        <v>35</v>
      </c>
      <c r="B30" s="135"/>
      <c r="C30" s="136" t="s">
        <v>44</v>
      </c>
      <c r="D30" s="137">
        <v>0.8333333333333334</v>
      </c>
      <c r="E30" s="137">
        <v>0.875</v>
      </c>
      <c r="F30" s="189">
        <v>4.8</v>
      </c>
      <c r="G30" s="190">
        <f>F30/AJ30</f>
        <v>4.8</v>
      </c>
      <c r="H30" s="14" t="str">
        <f>TEXT(E30-D30,"h:mm:ss")</f>
        <v>1:00:00</v>
      </c>
      <c r="I30" s="78">
        <v>2</v>
      </c>
      <c r="J30" s="79" t="str">
        <f>INDEX(NOMBRES8,MATCH(K30,TIEMPO8,0))</f>
        <v>JOSE LUIS</v>
      </c>
      <c r="K30" s="14">
        <f>SMALL(TIEMPO8,I30)</f>
        <v>1</v>
      </c>
      <c r="L30" s="86">
        <f>K30/24</f>
        <v>0.041666666666666664</v>
      </c>
      <c r="M30" s="106">
        <f>L30-L29</f>
        <v>0.030474537037037036</v>
      </c>
      <c r="N30" s="81"/>
      <c r="O30" s="137">
        <v>0.3207523148148148</v>
      </c>
      <c r="P30" s="137">
        <v>0.329537037037037</v>
      </c>
      <c r="Q30" s="189">
        <v>4.8</v>
      </c>
      <c r="R30" s="190">
        <f>Q30/AK30</f>
        <v>22.76679841897233</v>
      </c>
      <c r="S30" s="14" t="str">
        <f>TEXT(P30-O30,"h:mm:ss")</f>
        <v>0:12:39</v>
      </c>
      <c r="T30" s="87">
        <v>2</v>
      </c>
      <c r="U30" s="79" t="str">
        <f>INDEX(APELLIDOS8,MATCH(V30,TIEMPOS10,0))</f>
        <v>OLGA</v>
      </c>
      <c r="V30" s="14">
        <f>SMALL(TIEMPOS10,T30)</f>
        <v>0.2436111111111111</v>
      </c>
      <c r="W30" s="86">
        <f>V30/24</f>
        <v>0.010150462962962964</v>
      </c>
      <c r="X30" s="86">
        <f>W30-W29</f>
        <v>0.0013657407407407403</v>
      </c>
      <c r="Y30" s="89">
        <v>2</v>
      </c>
      <c r="Z30" s="79" t="str">
        <f>INDEX(NOMBRES8,MATCH(AA30,TIEMPOT8,0))</f>
        <v>JOSE LUIS</v>
      </c>
      <c r="AA30" s="14">
        <f>SMALL(TIEMPOT8,Y30)</f>
        <v>1.2108333333333332</v>
      </c>
      <c r="AB30" s="90">
        <v>0.022037037037037036</v>
      </c>
      <c r="AC30" s="90">
        <f>AB30-AB29</f>
        <v>0.000694444444444442</v>
      </c>
      <c r="AD30" s="126">
        <f>AD29-0.5</f>
        <v>29.5</v>
      </c>
      <c r="AE30" s="14"/>
      <c r="AF30" s="14"/>
      <c r="AG30" s="14"/>
      <c r="AH30" s="14"/>
      <c r="AI30" s="81"/>
      <c r="AJ30" s="170">
        <f>((H30-INT(H30))*24)</f>
        <v>1</v>
      </c>
      <c r="AK30" s="170">
        <f>((S30-INT(S30))*24)</f>
        <v>0.21083333333333337</v>
      </c>
      <c r="AL30" s="98">
        <f>VLOOKUP(A30,J29:L30,3,FALSE)</f>
        <v>0.041666666666666664</v>
      </c>
      <c r="AM30" s="98">
        <f>VLOOKUP(A30,U29:W30,3,FALSE)</f>
        <v>0.008784722222222223</v>
      </c>
      <c r="AN30" s="171">
        <f>AL30+AM30</f>
        <v>0.050451388888888886</v>
      </c>
      <c r="AO30" s="170">
        <f>((AN30-INT(AN30))*24)</f>
        <v>1.2108333333333332</v>
      </c>
    </row>
    <row r="31" spans="1:41" ht="19.5" customHeight="1">
      <c r="A31" s="143" t="s">
        <v>37</v>
      </c>
      <c r="B31" s="191"/>
      <c r="C31" s="192" t="s">
        <v>43</v>
      </c>
      <c r="D31" s="163"/>
      <c r="E31" s="164"/>
      <c r="F31" s="193"/>
      <c r="G31" s="194"/>
      <c r="H31" s="150"/>
      <c r="I31" s="151">
        <v>3</v>
      </c>
      <c r="J31" s="152" t="s">
        <v>37</v>
      </c>
      <c r="K31" s="153"/>
      <c r="L31" s="154"/>
      <c r="M31" s="154"/>
      <c r="N31" s="155"/>
      <c r="O31" s="163"/>
      <c r="P31" s="164"/>
      <c r="Q31" s="193"/>
      <c r="R31" s="194"/>
      <c r="S31" s="150"/>
      <c r="T31" s="156">
        <v>3</v>
      </c>
      <c r="U31" s="152" t="s">
        <v>37</v>
      </c>
      <c r="V31" s="153"/>
      <c r="W31" s="154"/>
      <c r="X31" s="154"/>
      <c r="Y31" s="173">
        <v>3</v>
      </c>
      <c r="Z31" s="152" t="s">
        <v>37</v>
      </c>
      <c r="AA31" s="153"/>
      <c r="AB31" s="158">
        <v>0.022037037037037036</v>
      </c>
      <c r="AC31" s="158"/>
      <c r="AD31" s="159">
        <v>29</v>
      </c>
      <c r="AE31" s="14"/>
      <c r="AF31" s="14"/>
      <c r="AG31" s="14"/>
      <c r="AH31" s="14"/>
      <c r="AI31" s="81"/>
      <c r="AJ31" s="170"/>
      <c r="AK31" s="170"/>
      <c r="AL31" s="160"/>
      <c r="AM31" s="160"/>
      <c r="AN31" s="174"/>
      <c r="AO31" s="175"/>
    </row>
    <row r="32" spans="1:41" ht="19.5" customHeight="1">
      <c r="A32" s="143" t="s">
        <v>26</v>
      </c>
      <c r="B32" s="191"/>
      <c r="C32" s="192" t="s">
        <v>43</v>
      </c>
      <c r="D32" s="163"/>
      <c r="E32" s="164"/>
      <c r="F32" s="193"/>
      <c r="G32" s="194"/>
      <c r="H32" s="150"/>
      <c r="I32" s="151">
        <v>4</v>
      </c>
      <c r="J32" s="152" t="s">
        <v>26</v>
      </c>
      <c r="K32" s="153"/>
      <c r="L32" s="154"/>
      <c r="M32" s="154"/>
      <c r="N32" s="155"/>
      <c r="O32" s="163"/>
      <c r="P32" s="164"/>
      <c r="Q32" s="193"/>
      <c r="R32" s="194"/>
      <c r="S32" s="150"/>
      <c r="T32" s="156">
        <v>4</v>
      </c>
      <c r="U32" s="152" t="s">
        <v>26</v>
      </c>
      <c r="V32" s="153"/>
      <c r="W32" s="154"/>
      <c r="X32" s="154"/>
      <c r="Y32" s="173">
        <v>4</v>
      </c>
      <c r="Z32" s="152" t="s">
        <v>26</v>
      </c>
      <c r="AA32" s="153"/>
      <c r="AB32" s="158">
        <v>0.022037037037037036</v>
      </c>
      <c r="AC32" s="158"/>
      <c r="AD32" s="159">
        <v>29</v>
      </c>
      <c r="AE32" s="14"/>
      <c r="AF32" s="14"/>
      <c r="AG32" s="14"/>
      <c r="AH32" s="14"/>
      <c r="AI32" s="81"/>
      <c r="AJ32" s="170"/>
      <c r="AK32" s="170"/>
      <c r="AL32" s="160"/>
      <c r="AM32" s="160"/>
      <c r="AN32" s="174"/>
      <c r="AO32" s="175"/>
    </row>
    <row r="33" spans="1:41" ht="19.5" customHeight="1">
      <c r="A33" s="143"/>
      <c r="B33" s="191"/>
      <c r="C33" s="192"/>
      <c r="D33" s="163"/>
      <c r="E33" s="164"/>
      <c r="F33" s="193"/>
      <c r="G33" s="194"/>
      <c r="H33" s="150"/>
      <c r="I33" s="151"/>
      <c r="J33" s="152"/>
      <c r="K33" s="153"/>
      <c r="L33" s="154"/>
      <c r="M33" s="154"/>
      <c r="N33" s="155"/>
      <c r="O33" s="163"/>
      <c r="P33" s="164"/>
      <c r="Q33" s="193"/>
      <c r="R33" s="194"/>
      <c r="S33" s="150"/>
      <c r="T33" s="156"/>
      <c r="U33" s="152"/>
      <c r="V33" s="153"/>
      <c r="W33" s="154"/>
      <c r="X33" s="154"/>
      <c r="Y33" s="173"/>
      <c r="Z33" s="152"/>
      <c r="AA33" s="153"/>
      <c r="AB33" s="158"/>
      <c r="AC33" s="158"/>
      <c r="AD33" s="159"/>
      <c r="AE33" s="14"/>
      <c r="AF33" s="14"/>
      <c r="AG33" s="14"/>
      <c r="AH33" s="14"/>
      <c r="AI33" s="81"/>
      <c r="AJ33" s="170"/>
      <c r="AK33" s="170"/>
      <c r="AL33" s="160"/>
      <c r="AM33" s="160"/>
      <c r="AN33" s="174"/>
      <c r="AO33" s="175"/>
    </row>
    <row r="34" spans="1:41" ht="19.5" customHeight="1">
      <c r="A34" s="195" t="s">
        <v>53</v>
      </c>
      <c r="B34" s="196"/>
      <c r="C34" s="197"/>
      <c r="D34" s="198" t="s">
        <v>21</v>
      </c>
      <c r="E34" s="199" t="s">
        <v>21</v>
      </c>
      <c r="F34" s="156" t="s">
        <v>21</v>
      </c>
      <c r="G34" s="177" t="s">
        <v>21</v>
      </c>
      <c r="H34" s="176" t="s">
        <v>21</v>
      </c>
      <c r="I34" s="151" t="s">
        <v>21</v>
      </c>
      <c r="J34" s="177" t="s">
        <v>21</v>
      </c>
      <c r="K34" s="181"/>
      <c r="L34" s="179" t="s">
        <v>21</v>
      </c>
      <c r="M34" s="179" t="s">
        <v>21</v>
      </c>
      <c r="N34" s="178"/>
      <c r="O34" s="198" t="s">
        <v>22</v>
      </c>
      <c r="P34" s="199" t="s">
        <v>22</v>
      </c>
      <c r="Q34" s="156" t="s">
        <v>22</v>
      </c>
      <c r="R34" s="177" t="s">
        <v>22</v>
      </c>
      <c r="S34" s="176" t="s">
        <v>22</v>
      </c>
      <c r="T34" s="156" t="s">
        <v>22</v>
      </c>
      <c r="U34" s="177" t="s">
        <v>22</v>
      </c>
      <c r="V34" s="181"/>
      <c r="W34" s="179" t="s">
        <v>22</v>
      </c>
      <c r="X34" s="179" t="s">
        <v>22</v>
      </c>
      <c r="Y34" s="178"/>
      <c r="Z34" s="177"/>
      <c r="AA34" s="178"/>
      <c r="AB34" s="180" t="s">
        <v>47</v>
      </c>
      <c r="AC34" s="180"/>
      <c r="AD34" s="181"/>
      <c r="AE34" s="14"/>
      <c r="AF34" s="14"/>
      <c r="AG34" s="14"/>
      <c r="AH34" s="14"/>
      <c r="AI34" s="81"/>
      <c r="AJ34" s="170"/>
      <c r="AK34" s="170"/>
      <c r="AL34" s="160"/>
      <c r="AM34" s="160"/>
      <c r="AN34" s="174"/>
      <c r="AO34" s="175"/>
    </row>
    <row r="35" spans="1:37" s="63" customFormat="1" ht="19.5" customHeight="1">
      <c r="A35" s="205" t="s">
        <v>13</v>
      </c>
      <c r="B35" s="206"/>
      <c r="C35" s="202" t="s">
        <v>51</v>
      </c>
      <c r="D35" s="203" t="s">
        <v>7</v>
      </c>
      <c r="E35" s="119" t="s">
        <v>8</v>
      </c>
      <c r="F35" s="119" t="s">
        <v>9</v>
      </c>
      <c r="G35" s="119" t="s">
        <v>10</v>
      </c>
      <c r="H35" s="120" t="s">
        <v>15</v>
      </c>
      <c r="I35" s="121" t="s">
        <v>12</v>
      </c>
      <c r="J35" s="121" t="s">
        <v>13</v>
      </c>
      <c r="K35" s="121" t="s">
        <v>3</v>
      </c>
      <c r="L35" s="121" t="s">
        <v>15</v>
      </c>
      <c r="M35" s="121" t="s">
        <v>14</v>
      </c>
      <c r="N35" s="204"/>
      <c r="O35" s="203" t="s">
        <v>7</v>
      </c>
      <c r="P35" s="119" t="s">
        <v>8</v>
      </c>
      <c r="Q35" s="119" t="s">
        <v>9</v>
      </c>
      <c r="R35" s="119" t="s">
        <v>10</v>
      </c>
      <c r="S35" s="120" t="s">
        <v>15</v>
      </c>
      <c r="T35" s="122" t="s">
        <v>12</v>
      </c>
      <c r="U35" s="121" t="s">
        <v>13</v>
      </c>
      <c r="V35" s="123" t="s">
        <v>3</v>
      </c>
      <c r="W35" s="123" t="s">
        <v>15</v>
      </c>
      <c r="X35" s="121" t="s">
        <v>16</v>
      </c>
      <c r="Y35" s="123" t="s">
        <v>23</v>
      </c>
      <c r="Z35" s="123" t="s">
        <v>13</v>
      </c>
      <c r="AA35" s="123"/>
      <c r="AB35" s="123" t="s">
        <v>4</v>
      </c>
      <c r="AC35" s="121" t="s">
        <v>17</v>
      </c>
      <c r="AD35" s="123" t="s">
        <v>5</v>
      </c>
      <c r="AE35" s="61"/>
      <c r="AF35" s="61"/>
      <c r="AG35" s="61"/>
      <c r="AH35" s="61"/>
      <c r="AI35" s="94"/>
      <c r="AJ35" s="62"/>
      <c r="AK35" s="62"/>
    </row>
    <row r="36" spans="1:41" ht="19.5" customHeight="1">
      <c r="A36" s="130" t="s">
        <v>27</v>
      </c>
      <c r="B36" s="186"/>
      <c r="C36" s="142" t="s">
        <v>43</v>
      </c>
      <c r="D36" s="188"/>
      <c r="E36" s="188"/>
      <c r="F36" s="189"/>
      <c r="G36" s="190" t="e">
        <f>F36/AJ36</f>
        <v>#DIV/0!</v>
      </c>
      <c r="H36" s="14" t="str">
        <f>TEXT(E36-D36,"h:mm:ss")</f>
        <v>0:00:00</v>
      </c>
      <c r="I36" s="78">
        <v>1</v>
      </c>
      <c r="J36" s="79" t="str">
        <f>INDEX(NOM1,MATCH(K36,TIE9,0))</f>
        <v>MANOLO</v>
      </c>
      <c r="K36" s="14">
        <f>SMALL(TIE9,I36)</f>
        <v>0</v>
      </c>
      <c r="L36" s="86">
        <f>K36/24</f>
        <v>0</v>
      </c>
      <c r="M36" s="105"/>
      <c r="N36" s="81"/>
      <c r="O36" s="188"/>
      <c r="P36" s="188"/>
      <c r="Q36" s="189"/>
      <c r="R36" s="190" t="e">
        <f>Q36/AK36</f>
        <v>#DIV/0!</v>
      </c>
      <c r="S36" s="14" t="str">
        <f>TEXT(P36-O36,"h:mm:ss")</f>
        <v>0:00:00</v>
      </c>
      <c r="T36" s="87">
        <v>1</v>
      </c>
      <c r="U36" s="79" t="str">
        <f>INDEX(APE6,MATCH(V36,TIE10,0))</f>
        <v>MANOLO</v>
      </c>
      <c r="V36" s="14">
        <f>SMALL(TIE10,T36)</f>
        <v>0</v>
      </c>
      <c r="W36" s="86">
        <f>V36/24</f>
        <v>0</v>
      </c>
      <c r="X36" s="86"/>
      <c r="Y36" s="167">
        <v>1</v>
      </c>
      <c r="Z36" s="79" t="e">
        <f>INDEX(NOM1,MATCH(AA36,TIEMPOTT,0))</f>
        <v>#N/A</v>
      </c>
      <c r="AA36" s="14" t="e">
        <f>SMALL(TIEMPOTT,Y36)</f>
        <v>#N/A</v>
      </c>
      <c r="AB36" s="90" t="e">
        <f>AA36/24</f>
        <v>#N/A</v>
      </c>
      <c r="AC36" s="90"/>
      <c r="AD36" s="126">
        <v>0</v>
      </c>
      <c r="AE36" s="168"/>
      <c r="AF36" s="168"/>
      <c r="AG36" s="168"/>
      <c r="AH36" s="168"/>
      <c r="AI36" s="169"/>
      <c r="AJ36" s="170">
        <f>((H36-INT(H36))*24)</f>
        <v>0</v>
      </c>
      <c r="AK36" s="170">
        <f>((S36-INT(S36))*24)</f>
        <v>0</v>
      </c>
      <c r="AL36" s="98">
        <f>VLOOKUP(A36,J36:L39,3,FALSE)</f>
        <v>0</v>
      </c>
      <c r="AM36" s="98">
        <f>VLOOKUP(A36,U36:W39,3,FALSE)</f>
        <v>0</v>
      </c>
      <c r="AN36" s="171">
        <f>AL36+AM36</f>
        <v>0</v>
      </c>
      <c r="AO36" s="170">
        <f>((AN36-INT(AN36))*24)</f>
        <v>0</v>
      </c>
    </row>
    <row r="37" spans="1:41" s="29" customFormat="1" ht="19.5" customHeight="1">
      <c r="A37" s="130" t="s">
        <v>40</v>
      </c>
      <c r="B37" s="135"/>
      <c r="C37" s="136" t="s">
        <v>43</v>
      </c>
      <c r="D37" s="137"/>
      <c r="E37" s="137"/>
      <c r="F37" s="189"/>
      <c r="G37" s="190" t="e">
        <f>F37/AJ37</f>
        <v>#DIV/0!</v>
      </c>
      <c r="H37" s="14" t="str">
        <f>TEXT(E37-D37,"h:mm:ss")</f>
        <v>0:00:00</v>
      </c>
      <c r="I37" s="78">
        <v>2</v>
      </c>
      <c r="J37" s="79" t="str">
        <f>INDEX(NOM1,MATCH(K37,TIE9,0))</f>
        <v>MANOLO</v>
      </c>
      <c r="K37" s="14">
        <f>SMALL(TIE9,I37)</f>
        <v>0</v>
      </c>
      <c r="L37" s="86">
        <f>K37/24</f>
        <v>0</v>
      </c>
      <c r="M37" s="106">
        <f>L37-L36</f>
        <v>0</v>
      </c>
      <c r="N37" s="81"/>
      <c r="O37" s="137"/>
      <c r="P37" s="137"/>
      <c r="Q37" s="189"/>
      <c r="R37" s="190" t="e">
        <f>Q37/AK37</f>
        <v>#DIV/0!</v>
      </c>
      <c r="S37" s="14" t="str">
        <f>TEXT(P37-O37,"h:mm:ss")</f>
        <v>0:00:00</v>
      </c>
      <c r="T37" s="87">
        <v>2</v>
      </c>
      <c r="U37" s="79" t="str">
        <f>INDEX(APE6,MATCH(V37,TIE10,0))</f>
        <v>MANOLO</v>
      </c>
      <c r="V37" s="14">
        <f>SMALL(TIE10,T37)</f>
        <v>0</v>
      </c>
      <c r="W37" s="86">
        <f>V37/24</f>
        <v>0</v>
      </c>
      <c r="X37" s="86">
        <f>W37-W36</f>
        <v>0</v>
      </c>
      <c r="Y37" s="89">
        <v>2</v>
      </c>
      <c r="Z37" s="79" t="e">
        <f>INDEX(NOM1,MATCH(AA37,TIEMPOTT,0))</f>
        <v>#N/A</v>
      </c>
      <c r="AA37" s="14" t="e">
        <f>SMALL(TIEMPOTT,Y37)</f>
        <v>#N/A</v>
      </c>
      <c r="AB37" s="90" t="e">
        <f>AA37/24</f>
        <v>#N/A</v>
      </c>
      <c r="AC37" s="90" t="e">
        <f>AB37-AB36</f>
        <v>#N/A</v>
      </c>
      <c r="AD37" s="126">
        <v>0</v>
      </c>
      <c r="AE37" s="14"/>
      <c r="AF37" s="14"/>
      <c r="AG37" s="14"/>
      <c r="AH37" s="14"/>
      <c r="AI37" s="81"/>
      <c r="AJ37" s="170">
        <f>((H37-INT(H37))*24)</f>
        <v>0</v>
      </c>
      <c r="AK37" s="170">
        <f>((S37-INT(S37))*24)</f>
        <v>0</v>
      </c>
      <c r="AL37" s="98" t="e">
        <f>VLOOKUP(A37,J36:L39,3,FALSE)</f>
        <v>#N/A</v>
      </c>
      <c r="AM37" s="98" t="e">
        <f>VLOOKUP(A37,U36:W39,3,FALSE)</f>
        <v>#N/A</v>
      </c>
      <c r="AN37" s="171" t="e">
        <f>AL37+AM37</f>
        <v>#N/A</v>
      </c>
      <c r="AO37" s="170" t="e">
        <f>((AN37-INT(AN37))*24)</f>
        <v>#N/A</v>
      </c>
    </row>
    <row r="38" spans="1:41" ht="19.5" customHeight="1">
      <c r="A38" s="130" t="s">
        <v>28</v>
      </c>
      <c r="B38" s="186"/>
      <c r="C38" s="142" t="s">
        <v>43</v>
      </c>
      <c r="D38" s="188"/>
      <c r="E38" s="188"/>
      <c r="F38" s="189"/>
      <c r="G38" s="190" t="e">
        <f>F38/AJ38</f>
        <v>#DIV/0!</v>
      </c>
      <c r="H38" s="14" t="str">
        <f>TEXT(E38-D38,"h:mm:ss")</f>
        <v>0:00:00</v>
      </c>
      <c r="I38" s="78">
        <v>3</v>
      </c>
      <c r="J38" s="79" t="str">
        <f>INDEX(NOM1,MATCH(K38,TIE9,0))</f>
        <v>MANOLO</v>
      </c>
      <c r="K38" s="14">
        <f>SMALL(TIE9,I38)</f>
        <v>0</v>
      </c>
      <c r="L38" s="86">
        <f>K38/24</f>
        <v>0</v>
      </c>
      <c r="M38" s="106">
        <f>L38-L36</f>
        <v>0</v>
      </c>
      <c r="N38" s="81"/>
      <c r="O38" s="188"/>
      <c r="P38" s="188"/>
      <c r="Q38" s="189"/>
      <c r="R38" s="190" t="e">
        <f>Q38/AK38</f>
        <v>#DIV/0!</v>
      </c>
      <c r="S38" s="14" t="str">
        <f>TEXT(P38-O38,"h:mm:ss")</f>
        <v>0:00:00</v>
      </c>
      <c r="T38" s="87">
        <v>3</v>
      </c>
      <c r="U38" s="79" t="str">
        <f>INDEX(APE6,MATCH(V38,TIE10,0))</f>
        <v>MANOLO</v>
      </c>
      <c r="V38" s="14">
        <f>SMALL(TIE10,T38)</f>
        <v>0</v>
      </c>
      <c r="W38" s="86">
        <f>V38/24</f>
        <v>0</v>
      </c>
      <c r="X38" s="86">
        <f>W38-W36</f>
        <v>0</v>
      </c>
      <c r="Y38" s="167">
        <v>3</v>
      </c>
      <c r="Z38" s="79" t="e">
        <f>INDEX(NOM1,MATCH(AA38,TIEMPOTT,0))</f>
        <v>#N/A</v>
      </c>
      <c r="AA38" s="14" t="e">
        <f>SMALL(TIEMPOTT,Y38)</f>
        <v>#N/A</v>
      </c>
      <c r="AB38" s="90" t="e">
        <f>AA38/24</f>
        <v>#N/A</v>
      </c>
      <c r="AC38" s="90" t="e">
        <f>AB38-AB36</f>
        <v>#N/A</v>
      </c>
      <c r="AD38" s="126">
        <v>0</v>
      </c>
      <c r="AE38" s="168"/>
      <c r="AF38" s="168"/>
      <c r="AG38" s="168"/>
      <c r="AH38" s="168"/>
      <c r="AI38" s="169"/>
      <c r="AJ38" s="170">
        <f>((H38-INT(H38))*24)</f>
        <v>0</v>
      </c>
      <c r="AK38" s="170">
        <f>((S38-INT(S38))*24)</f>
        <v>0</v>
      </c>
      <c r="AL38" s="98" t="e">
        <f>VLOOKUP(A38,J36:L39,3,FALSE)</f>
        <v>#N/A</v>
      </c>
      <c r="AM38" s="98" t="e">
        <f>VLOOKUP(A38,U36:W39,3,FALSE)</f>
        <v>#N/A</v>
      </c>
      <c r="AN38" s="171" t="e">
        <f>AL38+AM38</f>
        <v>#N/A</v>
      </c>
      <c r="AO38" s="170" t="e">
        <f>((AN38-INT(AN38))*24)</f>
        <v>#N/A</v>
      </c>
    </row>
    <row r="39" spans="1:41" ht="19.5" customHeight="1">
      <c r="A39" s="130" t="s">
        <v>39</v>
      </c>
      <c r="B39" s="186"/>
      <c r="C39" s="142" t="s">
        <v>43</v>
      </c>
      <c r="D39" s="137"/>
      <c r="E39" s="137"/>
      <c r="F39" s="189"/>
      <c r="G39" s="190" t="e">
        <f>F39/AJ39</f>
        <v>#DIV/0!</v>
      </c>
      <c r="H39" s="14" t="str">
        <f>TEXT(E39-D39,"h:mm:ss")</f>
        <v>0:00:00</v>
      </c>
      <c r="I39" s="78">
        <v>4</v>
      </c>
      <c r="J39" s="79" t="str">
        <f>INDEX(NOM1,MATCH(K39,TIE9,0))</f>
        <v>MANOLO</v>
      </c>
      <c r="K39" s="14">
        <f>SMALL(TIE9,I39)</f>
        <v>0</v>
      </c>
      <c r="L39" s="86">
        <f>K39/24</f>
        <v>0</v>
      </c>
      <c r="M39" s="106">
        <f>L39-L36</f>
        <v>0</v>
      </c>
      <c r="N39" s="81"/>
      <c r="O39" s="137"/>
      <c r="P39" s="137"/>
      <c r="Q39" s="189"/>
      <c r="R39" s="190" t="e">
        <f>Q39/AK39</f>
        <v>#DIV/0!</v>
      </c>
      <c r="S39" s="14" t="str">
        <f>TEXT(P39-O39,"h:mm:ss")</f>
        <v>0:00:00</v>
      </c>
      <c r="T39" s="87">
        <v>4</v>
      </c>
      <c r="U39" s="79" t="str">
        <f>INDEX(APE6,MATCH(V39,TIE10,0))</f>
        <v>MANOLO</v>
      </c>
      <c r="V39" s="14">
        <f>SMALL(TIE10,T39)</f>
        <v>0</v>
      </c>
      <c r="W39" s="86">
        <f>V39/24</f>
        <v>0</v>
      </c>
      <c r="X39" s="86">
        <f>W39-W36</f>
        <v>0</v>
      </c>
      <c r="Y39" s="167">
        <v>4</v>
      </c>
      <c r="Z39" s="79" t="e">
        <f>INDEX(NOM1,MATCH(AA39,TIEMPOTT,0))</f>
        <v>#N/A</v>
      </c>
      <c r="AA39" s="14" t="e">
        <f>SMALL(TIEMPOTT,Y39)</f>
        <v>#N/A</v>
      </c>
      <c r="AB39" s="90" t="e">
        <f>AA39/24</f>
        <v>#N/A</v>
      </c>
      <c r="AC39" s="90" t="e">
        <f>AB39-AB36</f>
        <v>#N/A</v>
      </c>
      <c r="AD39" s="126">
        <v>0</v>
      </c>
      <c r="AE39" s="168"/>
      <c r="AF39" s="168"/>
      <c r="AG39" s="168"/>
      <c r="AH39" s="168"/>
      <c r="AI39" s="169"/>
      <c r="AJ39" s="170">
        <f>((H39-INT(H39))*24)</f>
        <v>0</v>
      </c>
      <c r="AK39" s="170">
        <f>((S39-INT(S39))*24)</f>
        <v>0</v>
      </c>
      <c r="AL39" s="98" t="e">
        <f>VLOOKUP(A39,J24:L39,3,FALSE)</f>
        <v>#N/A</v>
      </c>
      <c r="AM39" s="98" t="e">
        <f>VLOOKUP(A39,U36:W39,3,FALSE)</f>
        <v>#N/A</v>
      </c>
      <c r="AN39" s="171" t="e">
        <f>AL39+AM39</f>
        <v>#N/A</v>
      </c>
      <c r="AO39" s="170" t="e">
        <f>((AN39-INT(AN39))*24)</f>
        <v>#N/A</v>
      </c>
    </row>
    <row r="40" spans="1:37" ht="19.5" customHeight="1">
      <c r="A40" s="9"/>
      <c r="B40" s="10"/>
      <c r="C40" s="9"/>
      <c r="D40" s="11"/>
      <c r="E40" s="11"/>
      <c r="F40" s="12"/>
      <c r="G40" s="12"/>
      <c r="H40" s="13"/>
      <c r="I40" s="13"/>
      <c r="J40" s="13"/>
      <c r="K40" s="13"/>
      <c r="L40" s="13"/>
      <c r="M40" s="107"/>
      <c r="N40" s="110"/>
      <c r="O40" s="26"/>
      <c r="P40" s="11"/>
      <c r="Q40" s="12"/>
      <c r="R40" s="12"/>
      <c r="S40" s="100"/>
      <c r="T40" s="72"/>
      <c r="U40" s="7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14"/>
      <c r="AJ40" s="16"/>
      <c r="AK40" s="16"/>
    </row>
    <row r="41" spans="1:37" ht="19.5" customHeight="1">
      <c r="A41" s="9"/>
      <c r="B41" s="10"/>
      <c r="C41" s="9"/>
      <c r="D41" s="11"/>
      <c r="E41" s="11"/>
      <c r="F41" s="12"/>
      <c r="G41" s="12"/>
      <c r="H41" s="13"/>
      <c r="I41" s="13"/>
      <c r="J41" s="13"/>
      <c r="K41" s="13"/>
      <c r="L41" s="13"/>
      <c r="M41" s="107"/>
      <c r="N41" s="110"/>
      <c r="O41" s="26"/>
      <c r="P41" s="11"/>
      <c r="Q41" s="12"/>
      <c r="R41" s="12"/>
      <c r="S41" s="100"/>
      <c r="T41" s="72"/>
      <c r="U41" s="7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14"/>
      <c r="AJ41" s="16"/>
      <c r="AK41" s="16"/>
    </row>
    <row r="42" spans="1:37" s="29" customFormat="1" ht="19.5" customHeight="1">
      <c r="A42" s="24"/>
      <c r="B42" s="25"/>
      <c r="C42" s="24"/>
      <c r="D42" s="26"/>
      <c r="E42" s="26"/>
      <c r="F42" s="27"/>
      <c r="G42" s="27"/>
      <c r="H42" s="28"/>
      <c r="I42" s="28"/>
      <c r="J42" s="28"/>
      <c r="K42" s="28"/>
      <c r="L42" s="28"/>
      <c r="M42" s="108"/>
      <c r="N42" s="111"/>
      <c r="O42" s="26"/>
      <c r="P42" s="26"/>
      <c r="Q42" s="27"/>
      <c r="R42" s="27"/>
      <c r="S42" s="103"/>
      <c r="T42" s="73"/>
      <c r="U42" s="74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115"/>
      <c r="AJ42" s="32"/>
      <c r="AK42" s="32"/>
    </row>
    <row r="43" spans="1:37" ht="19.5" customHeight="1">
      <c r="A43" s="9"/>
      <c r="B43" s="10"/>
      <c r="C43" s="9"/>
      <c r="D43" s="11"/>
      <c r="E43" s="11"/>
      <c r="F43" s="12"/>
      <c r="G43" s="12"/>
      <c r="H43" s="13"/>
      <c r="I43" s="13"/>
      <c r="J43" s="13"/>
      <c r="K43" s="13"/>
      <c r="L43" s="13"/>
      <c r="M43" s="107"/>
      <c r="N43" s="110"/>
      <c r="O43" s="26"/>
      <c r="P43" s="11"/>
      <c r="Q43" s="12"/>
      <c r="R43" s="12"/>
      <c r="S43" s="100"/>
      <c r="T43" s="72"/>
      <c r="U43" s="7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14"/>
      <c r="AJ43" s="16"/>
      <c r="AK43" s="16"/>
    </row>
    <row r="44" spans="1:37" ht="19.5" customHeight="1">
      <c r="A44" s="9"/>
      <c r="B44" s="10"/>
      <c r="C44" s="9"/>
      <c r="D44" s="11"/>
      <c r="E44" s="11"/>
      <c r="F44" s="12"/>
      <c r="G44" s="12"/>
      <c r="H44" s="13"/>
      <c r="I44" s="13"/>
      <c r="J44" s="13"/>
      <c r="K44" s="13"/>
      <c r="L44" s="13"/>
      <c r="M44" s="107"/>
      <c r="N44" s="110"/>
      <c r="O44" s="26"/>
      <c r="P44" s="11"/>
      <c r="Q44" s="12"/>
      <c r="R44" s="12"/>
      <c r="S44" s="100"/>
      <c r="T44" s="72"/>
      <c r="U44" s="7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14"/>
      <c r="AJ44" s="16"/>
      <c r="AK44" s="16"/>
    </row>
    <row r="45" spans="1:37" ht="19.5" customHeight="1">
      <c r="A45" s="9"/>
      <c r="B45" s="10"/>
      <c r="C45" s="9"/>
      <c r="D45" s="11"/>
      <c r="E45" s="11"/>
      <c r="F45" s="12"/>
      <c r="G45" s="12"/>
      <c r="H45" s="13"/>
      <c r="I45" s="13"/>
      <c r="J45" s="13"/>
      <c r="K45" s="13"/>
      <c r="L45" s="13"/>
      <c r="M45" s="107"/>
      <c r="N45" s="110"/>
      <c r="O45" s="26"/>
      <c r="P45" s="11"/>
      <c r="Q45" s="12"/>
      <c r="R45" s="12"/>
      <c r="S45" s="100"/>
      <c r="T45" s="72"/>
      <c r="U45" s="7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14"/>
      <c r="AJ45" s="16"/>
      <c r="AK45" s="16"/>
    </row>
    <row r="46" spans="1:37" ht="19.5" customHeight="1">
      <c r="A46" s="9"/>
      <c r="B46" s="10"/>
      <c r="C46" s="9"/>
      <c r="D46" s="11"/>
      <c r="E46" s="11"/>
      <c r="F46" s="12"/>
      <c r="G46" s="12"/>
      <c r="H46" s="13"/>
      <c r="I46" s="13"/>
      <c r="J46" s="13"/>
      <c r="K46" s="13"/>
      <c r="L46" s="13"/>
      <c r="M46" s="107"/>
      <c r="N46" s="110"/>
      <c r="O46" s="26"/>
      <c r="P46" s="11"/>
      <c r="Q46" s="12"/>
      <c r="R46" s="12"/>
      <c r="S46" s="100"/>
      <c r="T46" s="72"/>
      <c r="U46" s="7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14"/>
      <c r="AJ46" s="16"/>
      <c r="AK46" s="16"/>
    </row>
    <row r="47" spans="1:37" ht="19.5" customHeight="1">
      <c r="A47" s="9"/>
      <c r="B47" s="10"/>
      <c r="C47" s="9"/>
      <c r="D47" s="11"/>
      <c r="E47" s="11"/>
      <c r="F47" s="12"/>
      <c r="G47" s="12"/>
      <c r="H47" s="13"/>
      <c r="I47" s="13"/>
      <c r="J47" s="13"/>
      <c r="K47" s="13"/>
      <c r="L47" s="13"/>
      <c r="M47" s="107"/>
      <c r="N47" s="110"/>
      <c r="O47" s="26"/>
      <c r="P47" s="11"/>
      <c r="Q47" s="12"/>
      <c r="R47" s="12"/>
      <c r="S47" s="100"/>
      <c r="T47" s="72"/>
      <c r="U47" s="7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14"/>
      <c r="AJ47" s="16"/>
      <c r="AK47" s="16"/>
    </row>
    <row r="48" spans="1:37" ht="19.5" customHeight="1">
      <c r="A48" s="9"/>
      <c r="B48" s="10"/>
      <c r="C48" s="9"/>
      <c r="D48" s="11"/>
      <c r="E48" s="11"/>
      <c r="F48" s="12"/>
      <c r="G48" s="12"/>
      <c r="H48" s="13"/>
      <c r="I48" s="13"/>
      <c r="J48" s="13"/>
      <c r="K48" s="13"/>
      <c r="L48" s="13"/>
      <c r="M48" s="107"/>
      <c r="N48" s="110"/>
      <c r="O48" s="26"/>
      <c r="P48" s="11"/>
      <c r="Q48" s="12"/>
      <c r="R48" s="12"/>
      <c r="S48" s="100"/>
      <c r="T48" s="72"/>
      <c r="U48" s="7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14"/>
      <c r="AJ48" s="16"/>
      <c r="AK48" s="16"/>
    </row>
    <row r="49" spans="1:37" ht="19.5" customHeight="1">
      <c r="A49" s="9"/>
      <c r="B49" s="10"/>
      <c r="C49" s="9"/>
      <c r="D49" s="11"/>
      <c r="E49" s="11"/>
      <c r="F49" s="12"/>
      <c r="G49" s="12"/>
      <c r="H49" s="13"/>
      <c r="I49" s="13"/>
      <c r="J49" s="13"/>
      <c r="K49" s="13"/>
      <c r="L49" s="13"/>
      <c r="M49" s="107"/>
      <c r="N49" s="110"/>
      <c r="O49" s="26"/>
      <c r="P49" s="11"/>
      <c r="Q49" s="12"/>
      <c r="R49" s="12"/>
      <c r="S49" s="100"/>
      <c r="T49" s="72"/>
      <c r="U49" s="7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14"/>
      <c r="AJ49" s="16"/>
      <c r="AK49" s="16"/>
    </row>
    <row r="50" spans="1:37" ht="19.5" customHeight="1">
      <c r="A50" s="9"/>
      <c r="B50" s="15"/>
      <c r="C50" s="9"/>
      <c r="D50" s="11"/>
      <c r="E50" s="11"/>
      <c r="F50" s="12"/>
      <c r="G50" s="12"/>
      <c r="H50" s="13"/>
      <c r="I50" s="13"/>
      <c r="J50" s="13"/>
      <c r="K50" s="13"/>
      <c r="L50" s="13"/>
      <c r="M50" s="13"/>
      <c r="N50" s="110"/>
      <c r="O50" s="26"/>
      <c r="P50" s="11"/>
      <c r="Q50" s="12"/>
      <c r="R50" s="12"/>
      <c r="S50" s="100"/>
      <c r="T50" s="72"/>
      <c r="U50" s="7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14"/>
      <c r="AJ50" s="16"/>
      <c r="AK50" s="16"/>
    </row>
    <row r="51" spans="1:37" ht="19.5" customHeight="1">
      <c r="A51" s="9"/>
      <c r="B51" s="10"/>
      <c r="C51" s="9"/>
      <c r="D51" s="11"/>
      <c r="E51" s="11"/>
      <c r="F51" s="12"/>
      <c r="G51" s="12"/>
      <c r="H51" s="13"/>
      <c r="I51" s="13"/>
      <c r="J51" s="13"/>
      <c r="K51" s="13"/>
      <c r="L51" s="13"/>
      <c r="M51" s="13"/>
      <c r="N51" s="110"/>
      <c r="O51" s="26"/>
      <c r="P51" s="11"/>
      <c r="Q51" s="12"/>
      <c r="R51" s="12"/>
      <c r="S51" s="100"/>
      <c r="T51" s="72"/>
      <c r="U51" s="7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14"/>
      <c r="AJ51" s="16"/>
      <c r="AK51" s="16"/>
    </row>
    <row r="52" spans="1:37" ht="19.5" customHeight="1">
      <c r="A52" s="9"/>
      <c r="B52" s="10"/>
      <c r="C52" s="9"/>
      <c r="D52" s="11"/>
      <c r="E52" s="11"/>
      <c r="F52" s="12"/>
      <c r="G52" s="12"/>
      <c r="H52" s="13"/>
      <c r="I52" s="13"/>
      <c r="J52" s="13"/>
      <c r="K52" s="13"/>
      <c r="L52" s="13"/>
      <c r="M52" s="13"/>
      <c r="N52" s="110"/>
      <c r="O52" s="26"/>
      <c r="P52" s="11"/>
      <c r="Q52" s="12"/>
      <c r="R52" s="12"/>
      <c r="S52" s="100"/>
      <c r="T52" s="72"/>
      <c r="U52" s="7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14"/>
      <c r="AJ52" s="16"/>
      <c r="AK52" s="16"/>
    </row>
    <row r="53" spans="1:37" s="29" customFormat="1" ht="19.5" customHeight="1">
      <c r="A53" s="24"/>
      <c r="B53" s="25"/>
      <c r="C53" s="24"/>
      <c r="D53" s="26"/>
      <c r="E53" s="26"/>
      <c r="F53" s="27"/>
      <c r="G53" s="27"/>
      <c r="H53" s="28"/>
      <c r="I53" s="28"/>
      <c r="J53" s="28"/>
      <c r="K53" s="28"/>
      <c r="L53" s="28"/>
      <c r="M53" s="28"/>
      <c r="N53" s="111"/>
      <c r="O53" s="26"/>
      <c r="P53" s="26"/>
      <c r="Q53" s="27"/>
      <c r="R53" s="27"/>
      <c r="S53" s="103"/>
      <c r="T53" s="73"/>
      <c r="U53" s="74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115"/>
      <c r="AJ53" s="32"/>
      <c r="AK53" s="32"/>
    </row>
    <row r="54" spans="1:37" ht="19.5" customHeight="1">
      <c r="A54" s="9"/>
      <c r="B54" s="10"/>
      <c r="C54" s="9"/>
      <c r="D54" s="11"/>
      <c r="E54" s="11"/>
      <c r="F54" s="12"/>
      <c r="G54" s="12"/>
      <c r="H54" s="13"/>
      <c r="I54" s="13"/>
      <c r="J54" s="13"/>
      <c r="K54" s="13"/>
      <c r="L54" s="13"/>
      <c r="M54" s="13"/>
      <c r="N54" s="110"/>
      <c r="O54" s="26"/>
      <c r="P54" s="11"/>
      <c r="Q54" s="12"/>
      <c r="R54" s="12"/>
      <c r="S54" s="100"/>
      <c r="T54" s="72"/>
      <c r="U54" s="7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14"/>
      <c r="AJ54" s="16"/>
      <c r="AK54" s="16"/>
    </row>
    <row r="55" spans="1:37" ht="19.5" customHeight="1">
      <c r="A55" s="9"/>
      <c r="B55" s="10"/>
      <c r="C55" s="9"/>
      <c r="D55" s="11"/>
      <c r="E55" s="11"/>
      <c r="F55" s="12"/>
      <c r="G55" s="12"/>
      <c r="H55" s="13"/>
      <c r="I55" s="13"/>
      <c r="J55" s="13"/>
      <c r="K55" s="13"/>
      <c r="L55" s="13"/>
      <c r="M55" s="13"/>
      <c r="N55" s="110"/>
      <c r="O55" s="26"/>
      <c r="P55" s="11"/>
      <c r="Q55" s="12"/>
      <c r="R55" s="12"/>
      <c r="S55" s="100"/>
      <c r="T55" s="72"/>
      <c r="U55" s="7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14"/>
      <c r="AJ55" s="16"/>
      <c r="AK55" s="16"/>
    </row>
    <row r="56" spans="1:37" s="29" customFormat="1" ht="19.5" customHeight="1">
      <c r="A56" s="24"/>
      <c r="B56" s="30"/>
      <c r="C56" s="24"/>
      <c r="D56" s="26"/>
      <c r="E56" s="26"/>
      <c r="F56" s="27"/>
      <c r="G56" s="27"/>
      <c r="H56" s="28"/>
      <c r="I56" s="28"/>
      <c r="J56" s="28"/>
      <c r="K56" s="28"/>
      <c r="L56" s="28"/>
      <c r="M56" s="28"/>
      <c r="N56" s="111"/>
      <c r="O56" s="26"/>
      <c r="P56" s="26"/>
      <c r="Q56" s="27"/>
      <c r="R56" s="27"/>
      <c r="S56" s="101"/>
      <c r="T56" s="37"/>
      <c r="U56" s="74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115"/>
      <c r="AJ56" s="32"/>
      <c r="AK56" s="32"/>
    </row>
    <row r="57" spans="1:37" s="29" customFormat="1" ht="19.5" customHeight="1">
      <c r="A57" s="24"/>
      <c r="B57" s="25"/>
      <c r="C57" s="24"/>
      <c r="D57" s="26"/>
      <c r="E57" s="26"/>
      <c r="F57" s="27"/>
      <c r="G57" s="27"/>
      <c r="H57" s="28"/>
      <c r="I57" s="28"/>
      <c r="J57" s="28"/>
      <c r="K57" s="28"/>
      <c r="L57" s="28"/>
      <c r="M57" s="28"/>
      <c r="N57" s="111"/>
      <c r="O57" s="26"/>
      <c r="P57" s="26"/>
      <c r="Q57" s="27"/>
      <c r="R57" s="27"/>
      <c r="S57" s="101"/>
      <c r="T57" s="37"/>
      <c r="U57" s="74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115"/>
      <c r="AJ57" s="32"/>
      <c r="AK57" s="32"/>
    </row>
    <row r="58" spans="1:37" s="172" customFormat="1" ht="19.5" customHeight="1">
      <c r="A58" s="207"/>
      <c r="B58" s="208"/>
      <c r="C58" s="207"/>
      <c r="D58" s="209"/>
      <c r="E58" s="209"/>
      <c r="F58" s="210"/>
      <c r="G58" s="210"/>
      <c r="H58" s="211"/>
      <c r="I58" s="211"/>
      <c r="J58" s="211"/>
      <c r="K58" s="211"/>
      <c r="L58" s="211"/>
      <c r="M58" s="211"/>
      <c r="N58" s="212"/>
      <c r="O58" s="26"/>
      <c r="P58" s="209"/>
      <c r="Q58" s="210"/>
      <c r="R58" s="210"/>
      <c r="S58" s="182"/>
      <c r="T58" s="183"/>
      <c r="U58" s="74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84"/>
      <c r="AJ58" s="185"/>
      <c r="AK58" s="185"/>
    </row>
    <row r="59" spans="1:37" ht="19.5" customHeight="1">
      <c r="A59" s="9"/>
      <c r="B59" s="10"/>
      <c r="C59" s="9"/>
      <c r="D59" s="11"/>
      <c r="E59" s="11"/>
      <c r="F59" s="12"/>
      <c r="G59" s="12"/>
      <c r="H59" s="13"/>
      <c r="I59" s="13"/>
      <c r="J59" s="13"/>
      <c r="K59" s="13"/>
      <c r="L59" s="13"/>
      <c r="M59" s="13"/>
      <c r="N59" s="110"/>
      <c r="O59" s="26"/>
      <c r="P59" s="11"/>
      <c r="Q59" s="12"/>
      <c r="R59" s="12"/>
      <c r="S59" s="99"/>
      <c r="T59" s="36"/>
      <c r="U59" s="7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14"/>
      <c r="AJ59" s="16"/>
      <c r="AK59" s="16"/>
    </row>
    <row r="60" spans="1:37" ht="19.5" customHeight="1">
      <c r="A60" s="9"/>
      <c r="B60" s="10"/>
      <c r="C60" s="9"/>
      <c r="D60" s="11"/>
      <c r="E60" s="11"/>
      <c r="F60" s="12"/>
      <c r="G60" s="12"/>
      <c r="H60" s="13"/>
      <c r="I60" s="13"/>
      <c r="J60" s="13"/>
      <c r="K60" s="13"/>
      <c r="L60" s="13"/>
      <c r="M60" s="13"/>
      <c r="N60" s="110"/>
      <c r="O60" s="26"/>
      <c r="P60" s="11"/>
      <c r="Q60" s="12"/>
      <c r="R60" s="12"/>
      <c r="S60" s="10"/>
      <c r="T60" s="36"/>
      <c r="U60" s="7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14"/>
      <c r="AJ60" s="16"/>
      <c r="AK60" s="16"/>
    </row>
    <row r="61" spans="1:37" ht="19.5" customHeight="1">
      <c r="A61" s="9"/>
      <c r="B61" s="10"/>
      <c r="C61" s="9"/>
      <c r="D61" s="11"/>
      <c r="E61" s="11"/>
      <c r="F61" s="12"/>
      <c r="G61" s="12"/>
      <c r="H61" s="13"/>
      <c r="I61" s="13"/>
      <c r="J61" s="13"/>
      <c r="K61" s="13"/>
      <c r="L61" s="13"/>
      <c r="M61" s="13"/>
      <c r="N61" s="110"/>
      <c r="O61" s="26"/>
      <c r="P61" s="11"/>
      <c r="Q61" s="12"/>
      <c r="R61" s="12"/>
      <c r="S61" s="10"/>
      <c r="T61" s="36"/>
      <c r="U61" s="7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14"/>
      <c r="AJ61" s="16"/>
      <c r="AK61" s="16"/>
    </row>
    <row r="62" spans="1:37" ht="19.5" customHeight="1">
      <c r="A62" s="9"/>
      <c r="B62" s="10"/>
      <c r="C62" s="9"/>
      <c r="D62" s="11"/>
      <c r="E62" s="11"/>
      <c r="F62" s="12"/>
      <c r="G62" s="12"/>
      <c r="H62" s="13"/>
      <c r="I62" s="13"/>
      <c r="J62" s="13"/>
      <c r="K62" s="13"/>
      <c r="L62" s="13"/>
      <c r="M62" s="13"/>
      <c r="N62" s="110"/>
      <c r="O62" s="26"/>
      <c r="P62" s="11"/>
      <c r="Q62" s="12"/>
      <c r="R62" s="12"/>
      <c r="S62" s="10"/>
      <c r="T62" s="36"/>
      <c r="U62" s="7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14"/>
      <c r="AJ62" s="16"/>
      <c r="AK62" s="16"/>
    </row>
    <row r="63" spans="1:37" ht="19.5" customHeight="1">
      <c r="A63" s="9"/>
      <c r="B63" s="10"/>
      <c r="C63" s="9"/>
      <c r="D63" s="11"/>
      <c r="E63" s="11"/>
      <c r="F63" s="12"/>
      <c r="G63" s="12"/>
      <c r="H63" s="13"/>
      <c r="I63" s="13"/>
      <c r="J63" s="13"/>
      <c r="K63" s="13"/>
      <c r="L63" s="13"/>
      <c r="M63" s="13"/>
      <c r="N63" s="110"/>
      <c r="O63" s="26"/>
      <c r="P63" s="11"/>
      <c r="Q63" s="12"/>
      <c r="R63" s="12"/>
      <c r="S63" s="10"/>
      <c r="T63" s="36"/>
      <c r="U63" s="7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14"/>
      <c r="AJ63" s="16"/>
      <c r="AK63" s="16"/>
    </row>
    <row r="64" spans="1:37" ht="19.5" customHeight="1">
      <c r="A64" s="9"/>
      <c r="B64" s="10"/>
      <c r="C64" s="9"/>
      <c r="D64" s="11"/>
      <c r="E64" s="11"/>
      <c r="F64" s="12"/>
      <c r="G64" s="12"/>
      <c r="H64" s="13"/>
      <c r="I64" s="13"/>
      <c r="J64" s="13"/>
      <c r="K64" s="13"/>
      <c r="L64" s="13"/>
      <c r="M64" s="13"/>
      <c r="N64" s="110"/>
      <c r="O64" s="26"/>
      <c r="P64" s="11"/>
      <c r="Q64" s="12"/>
      <c r="R64" s="12"/>
      <c r="S64" s="10"/>
      <c r="T64" s="36"/>
      <c r="U64" s="7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14"/>
      <c r="AJ64" s="16"/>
      <c r="AK64" s="16"/>
    </row>
    <row r="65" spans="1:37" ht="19.5" customHeight="1">
      <c r="A65" s="9"/>
      <c r="B65" s="10"/>
      <c r="C65" s="9"/>
      <c r="D65" s="11"/>
      <c r="E65" s="11"/>
      <c r="F65" s="12"/>
      <c r="G65" s="12"/>
      <c r="H65" s="13"/>
      <c r="I65" s="13"/>
      <c r="J65" s="13"/>
      <c r="K65" s="13"/>
      <c r="L65" s="13"/>
      <c r="M65" s="13"/>
      <c r="N65" s="110"/>
      <c r="O65" s="26"/>
      <c r="P65" s="11"/>
      <c r="Q65" s="12"/>
      <c r="R65" s="12"/>
      <c r="S65" s="10"/>
      <c r="T65" s="36"/>
      <c r="U65" s="7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14"/>
      <c r="AJ65" s="16"/>
      <c r="AK65" s="16"/>
    </row>
    <row r="66" spans="1:37" ht="19.5" customHeight="1">
      <c r="A66" s="9"/>
      <c r="B66" s="10"/>
      <c r="C66" s="9"/>
      <c r="D66" s="11"/>
      <c r="E66" s="11"/>
      <c r="F66" s="12"/>
      <c r="G66" s="12"/>
      <c r="H66" s="13"/>
      <c r="I66" s="13"/>
      <c r="J66" s="13"/>
      <c r="K66" s="13"/>
      <c r="L66" s="13"/>
      <c r="M66" s="13"/>
      <c r="N66" s="110"/>
      <c r="O66" s="26"/>
      <c r="P66" s="11"/>
      <c r="Q66" s="12"/>
      <c r="R66" s="12"/>
      <c r="S66" s="10"/>
      <c r="T66" s="36"/>
      <c r="U66" s="7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14"/>
      <c r="AJ66" s="16"/>
      <c r="AK66" s="16"/>
    </row>
    <row r="67" spans="1:37" s="49" customFormat="1" ht="19.5" customHeight="1">
      <c r="A67" s="39"/>
      <c r="B67" s="40"/>
      <c r="C67" s="41"/>
      <c r="D67" s="42"/>
      <c r="E67" s="43"/>
      <c r="F67" s="44"/>
      <c r="G67" s="44"/>
      <c r="H67" s="45"/>
      <c r="I67" s="76"/>
      <c r="J67" s="76"/>
      <c r="K67" s="76"/>
      <c r="L67" s="76"/>
      <c r="M67" s="76"/>
      <c r="N67" s="113"/>
      <c r="O67" s="42"/>
      <c r="P67" s="43"/>
      <c r="Q67" s="44"/>
      <c r="R67" s="44"/>
      <c r="S67" s="40"/>
      <c r="T67" s="46"/>
      <c r="U67" s="75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114"/>
      <c r="AJ67" s="48"/>
      <c r="AK67" s="48"/>
    </row>
    <row r="68" spans="1:37" ht="19.5" customHeight="1">
      <c r="A68" s="9"/>
      <c r="B68" s="10"/>
      <c r="C68" s="9"/>
      <c r="D68" s="11"/>
      <c r="E68" s="11"/>
      <c r="F68" s="12"/>
      <c r="G68" s="12"/>
      <c r="H68" s="13"/>
      <c r="I68" s="13"/>
      <c r="J68" s="13"/>
      <c r="K68" s="13"/>
      <c r="L68" s="13"/>
      <c r="M68" s="13"/>
      <c r="N68" s="110"/>
      <c r="O68" s="26"/>
      <c r="P68" s="11"/>
      <c r="Q68" s="12"/>
      <c r="R68" s="12"/>
      <c r="S68" s="17"/>
      <c r="T68" s="36"/>
      <c r="U68" s="7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14"/>
      <c r="AJ68" s="16"/>
      <c r="AK68" s="16"/>
    </row>
    <row r="69" spans="1:37" ht="19.5" customHeight="1">
      <c r="A69" s="9"/>
      <c r="B69" s="10"/>
      <c r="C69" s="9"/>
      <c r="D69" s="11"/>
      <c r="E69" s="11"/>
      <c r="F69" s="12"/>
      <c r="G69" s="12"/>
      <c r="H69" s="13"/>
      <c r="I69" s="13"/>
      <c r="J69" s="13"/>
      <c r="K69" s="13"/>
      <c r="L69" s="13"/>
      <c r="M69" s="13"/>
      <c r="N69" s="110"/>
      <c r="O69" s="26"/>
      <c r="P69" s="11"/>
      <c r="Q69" s="12"/>
      <c r="R69" s="12"/>
      <c r="S69" s="10"/>
      <c r="T69" s="36"/>
      <c r="U69" s="7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14"/>
      <c r="AJ69" s="16"/>
      <c r="AK69" s="16"/>
    </row>
    <row r="70" spans="1:37" ht="19.5" customHeight="1">
      <c r="A70" s="9"/>
      <c r="B70" s="10"/>
      <c r="C70" s="9"/>
      <c r="D70" s="11"/>
      <c r="E70" s="11"/>
      <c r="F70" s="12"/>
      <c r="G70" s="12"/>
      <c r="H70" s="13"/>
      <c r="I70" s="13"/>
      <c r="J70" s="13"/>
      <c r="K70" s="13"/>
      <c r="L70" s="13"/>
      <c r="M70" s="13"/>
      <c r="N70" s="110"/>
      <c r="O70" s="11"/>
      <c r="P70" s="11"/>
      <c r="Q70" s="12"/>
      <c r="R70" s="12"/>
      <c r="S70" s="10"/>
      <c r="T70" s="36"/>
      <c r="U70" s="7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14"/>
      <c r="AJ70" s="16"/>
      <c r="AK70" s="16"/>
    </row>
    <row r="71" spans="1:37" ht="19.5" customHeight="1">
      <c r="A71" s="9"/>
      <c r="B71" s="10"/>
      <c r="C71" s="9"/>
      <c r="D71" s="11"/>
      <c r="E71" s="11"/>
      <c r="F71" s="12"/>
      <c r="G71" s="12"/>
      <c r="H71" s="13"/>
      <c r="I71" s="13"/>
      <c r="J71" s="13"/>
      <c r="K71" s="13"/>
      <c r="L71" s="13"/>
      <c r="M71" s="13"/>
      <c r="N71" s="110"/>
      <c r="O71" s="26"/>
      <c r="P71" s="11"/>
      <c r="Q71" s="12"/>
      <c r="R71" s="12"/>
      <c r="S71" s="10"/>
      <c r="T71" s="36"/>
      <c r="U71" s="7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14"/>
      <c r="AJ71" s="16"/>
      <c r="AK71" s="16"/>
    </row>
    <row r="72" spans="1:37" s="49" customFormat="1" ht="19.5" customHeight="1">
      <c r="A72" s="50"/>
      <c r="B72" s="51"/>
      <c r="C72" s="52"/>
      <c r="D72" s="53"/>
      <c r="E72" s="53"/>
      <c r="F72" s="54"/>
      <c r="G72" s="54"/>
      <c r="H72" s="55"/>
      <c r="I72" s="55"/>
      <c r="J72" s="55"/>
      <c r="K72" s="55"/>
      <c r="L72" s="55"/>
      <c r="M72" s="55"/>
      <c r="N72" s="110"/>
      <c r="O72" s="53"/>
      <c r="P72" s="53"/>
      <c r="Q72" s="54"/>
      <c r="R72" s="54"/>
      <c r="S72" s="56"/>
      <c r="T72" s="57"/>
      <c r="U72" s="75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114"/>
      <c r="AJ72" s="48"/>
      <c r="AK72" s="48"/>
    </row>
    <row r="73" spans="1:37" ht="19.5" customHeight="1">
      <c r="A73" s="9"/>
      <c r="B73" s="10"/>
      <c r="C73" s="9"/>
      <c r="D73" s="11"/>
      <c r="E73" s="11"/>
      <c r="F73" s="12"/>
      <c r="G73" s="12"/>
      <c r="H73" s="13"/>
      <c r="I73" s="13"/>
      <c r="J73" s="13"/>
      <c r="K73" s="13"/>
      <c r="L73" s="13"/>
      <c r="M73" s="13"/>
      <c r="N73" s="110"/>
      <c r="O73" s="26"/>
      <c r="P73" s="11"/>
      <c r="Q73" s="12"/>
      <c r="R73" s="12"/>
      <c r="S73" s="17"/>
      <c r="T73" s="36"/>
      <c r="U73" s="7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14"/>
      <c r="AJ73" s="16"/>
      <c r="AK73" s="16"/>
    </row>
    <row r="74" spans="1:37" ht="19.5" customHeight="1">
      <c r="A74" s="9"/>
      <c r="B74" s="10"/>
      <c r="C74" s="9"/>
      <c r="D74" s="11"/>
      <c r="E74" s="11"/>
      <c r="F74" s="12"/>
      <c r="G74" s="12"/>
      <c r="H74" s="13"/>
      <c r="I74" s="13"/>
      <c r="J74" s="13"/>
      <c r="K74" s="13"/>
      <c r="L74" s="13"/>
      <c r="M74" s="13"/>
      <c r="N74" s="83"/>
      <c r="O74" s="26"/>
      <c r="P74" s="11"/>
      <c r="Q74" s="12"/>
      <c r="R74" s="12"/>
      <c r="S74" s="17"/>
      <c r="T74" s="36"/>
      <c r="U74" s="7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14"/>
      <c r="AJ74" s="16"/>
      <c r="AK74" s="16"/>
    </row>
    <row r="75" spans="1:37" ht="19.5" customHeight="1">
      <c r="A75" s="9"/>
      <c r="B75" s="10"/>
      <c r="C75" s="9"/>
      <c r="D75" s="11"/>
      <c r="E75" s="11"/>
      <c r="F75" s="12"/>
      <c r="G75" s="12"/>
      <c r="H75" s="13"/>
      <c r="I75" s="13"/>
      <c r="J75" s="13"/>
      <c r="K75" s="13"/>
      <c r="L75" s="13"/>
      <c r="M75" s="13"/>
      <c r="N75" s="83"/>
      <c r="O75" s="26"/>
      <c r="P75" s="11"/>
      <c r="Q75" s="12"/>
      <c r="R75" s="12"/>
      <c r="S75" s="10"/>
      <c r="T75" s="36"/>
      <c r="U75" s="7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14"/>
      <c r="AJ75" s="16"/>
      <c r="AK75" s="16"/>
    </row>
    <row r="76" spans="1:37" ht="19.5" customHeight="1">
      <c r="A76" s="5"/>
      <c r="T76" s="7"/>
      <c r="U76" s="74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17"/>
      <c r="AJ76" s="16"/>
      <c r="AK76" s="16"/>
    </row>
    <row r="77" spans="1:37" ht="19.5" customHeight="1">
      <c r="A77" s="9"/>
      <c r="B77" s="15"/>
      <c r="C77" s="9"/>
      <c r="D77" s="11"/>
      <c r="E77" s="11"/>
      <c r="F77" s="12"/>
      <c r="G77" s="12"/>
      <c r="H77" s="13"/>
      <c r="I77" s="13"/>
      <c r="J77" s="13"/>
      <c r="K77" s="13"/>
      <c r="L77" s="13"/>
      <c r="M77" s="13"/>
      <c r="N77" s="83"/>
      <c r="O77" s="11"/>
      <c r="P77" s="11"/>
      <c r="Q77" s="12"/>
      <c r="R77" s="12"/>
      <c r="S77" s="10"/>
      <c r="T77" s="38"/>
      <c r="U77" s="74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115"/>
      <c r="AJ77" s="16"/>
      <c r="AK77" s="16"/>
    </row>
    <row r="78" spans="1:37" ht="19.5" customHeight="1">
      <c r="A78" s="9"/>
      <c r="B78" s="15"/>
      <c r="C78" s="9"/>
      <c r="D78" s="11"/>
      <c r="E78" s="11"/>
      <c r="F78" s="12"/>
      <c r="G78" s="12"/>
      <c r="H78" s="13"/>
      <c r="I78" s="13"/>
      <c r="J78" s="13"/>
      <c r="K78" s="13"/>
      <c r="L78" s="13"/>
      <c r="M78" s="13"/>
      <c r="N78" s="83"/>
      <c r="O78" s="11"/>
      <c r="P78" s="11"/>
      <c r="Q78" s="12"/>
      <c r="R78" s="12"/>
      <c r="S78" s="10"/>
      <c r="T78" s="38"/>
      <c r="U78" s="74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115"/>
      <c r="AJ78" s="16"/>
      <c r="AK78" s="16"/>
    </row>
    <row r="79" spans="1:37" ht="19.5" customHeight="1">
      <c r="A79" s="5"/>
      <c r="T79" s="7"/>
      <c r="U79" s="74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17"/>
      <c r="AJ79" s="16"/>
      <c r="AK79" s="16"/>
    </row>
    <row r="80" spans="1:37" ht="19.5" customHeight="1">
      <c r="A80" s="9"/>
      <c r="B80" s="15"/>
      <c r="C80" s="9"/>
      <c r="D80" s="11"/>
      <c r="E80" s="11"/>
      <c r="F80" s="12"/>
      <c r="G80" s="12"/>
      <c r="H80" s="13"/>
      <c r="I80" s="13"/>
      <c r="J80" s="13"/>
      <c r="K80" s="13"/>
      <c r="L80" s="13"/>
      <c r="M80" s="13"/>
      <c r="N80" s="83"/>
      <c r="O80" s="11"/>
      <c r="P80" s="11"/>
      <c r="Q80" s="12"/>
      <c r="R80" s="12"/>
      <c r="S80" s="10"/>
      <c r="T80" s="38"/>
      <c r="U80" s="74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115"/>
      <c r="AJ80" s="16"/>
      <c r="AK80" s="16"/>
    </row>
    <row r="81" spans="1:37" ht="19.5" customHeight="1">
      <c r="A81" s="9"/>
      <c r="B81" s="15"/>
      <c r="C81" s="9"/>
      <c r="D81" s="11"/>
      <c r="E81" s="11"/>
      <c r="F81" s="12"/>
      <c r="G81" s="12"/>
      <c r="H81" s="13"/>
      <c r="I81" s="13"/>
      <c r="J81" s="13"/>
      <c r="K81" s="13"/>
      <c r="L81" s="13"/>
      <c r="M81" s="13"/>
      <c r="N81" s="83"/>
      <c r="O81" s="11"/>
      <c r="P81" s="11"/>
      <c r="Q81" s="12"/>
      <c r="R81" s="12"/>
      <c r="S81" s="10"/>
      <c r="T81" s="38"/>
      <c r="U81" s="74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115"/>
      <c r="AJ81" s="16"/>
      <c r="AK81" s="16"/>
    </row>
  </sheetData>
  <sheetProtection/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2"/>
  <sheetViews>
    <sheetView tabSelected="1" zoomScale="75" zoomScaleNormal="75" zoomScalePageLayoutView="0" workbookViewId="0" topLeftCell="W22">
      <selection activeCell="AD38" sqref="AD38"/>
    </sheetView>
  </sheetViews>
  <sheetFormatPr defaultColWidth="9.25390625" defaultRowHeight="12.75"/>
  <cols>
    <col min="1" max="1" width="16.00390625" style="1" customWidth="1"/>
    <col min="2" max="2" width="8.625" style="2" hidden="1" customWidth="1"/>
    <col min="3" max="3" width="19.875" style="1" customWidth="1"/>
    <col min="4" max="4" width="15.125" style="2" customWidth="1"/>
    <col min="5" max="5" width="17.625" style="2" customWidth="1"/>
    <col min="6" max="6" width="14.00390625" style="8" customWidth="1"/>
    <col min="7" max="7" width="16.875" style="8" customWidth="1"/>
    <col min="8" max="8" width="14.375" style="2" customWidth="1"/>
    <col min="9" max="9" width="10.75390625" style="2" customWidth="1"/>
    <col min="10" max="10" width="21.625" style="2" customWidth="1"/>
    <col min="11" max="11" width="12.625" style="2" hidden="1" customWidth="1"/>
    <col min="12" max="12" width="18.25390625" style="2" customWidth="1"/>
    <col min="13" max="13" width="21.625" style="2" customWidth="1"/>
    <col min="14" max="14" width="1.875" style="80" customWidth="1"/>
    <col min="15" max="15" width="12.00390625" style="2" customWidth="1"/>
    <col min="16" max="16" width="12.75390625" style="2" customWidth="1"/>
    <col min="17" max="17" width="18.125" style="8" customWidth="1"/>
    <col min="18" max="18" width="17.75390625" style="8" customWidth="1"/>
    <col min="19" max="19" width="19.00390625" style="6" customWidth="1"/>
    <col min="20" max="20" width="12.00390625" style="2" customWidth="1"/>
    <col min="21" max="21" width="19.125" style="2" customWidth="1"/>
    <col min="22" max="22" width="19.00390625" style="1" hidden="1" customWidth="1"/>
    <col min="23" max="23" width="14.625" style="1" customWidth="1"/>
    <col min="24" max="24" width="22.00390625" style="1" customWidth="1"/>
    <col min="25" max="25" width="12.625" style="1" customWidth="1"/>
    <col min="26" max="26" width="18.375" style="1" customWidth="1"/>
    <col min="27" max="27" width="13.125" style="1" hidden="1" customWidth="1"/>
    <col min="28" max="28" width="20.25390625" style="1" customWidth="1"/>
    <col min="29" max="29" width="22.125" style="1" customWidth="1"/>
    <col min="30" max="30" width="14.125" style="1" customWidth="1"/>
    <col min="31" max="32" width="7.75390625" style="1" hidden="1" customWidth="1"/>
    <col min="33" max="33" width="1.75390625" style="1" hidden="1" customWidth="1"/>
    <col min="34" max="34" width="7.375" style="1" hidden="1" customWidth="1"/>
    <col min="35" max="35" width="34.625" style="91" hidden="1" customWidth="1"/>
    <col min="36" max="36" width="19.625" style="1" hidden="1" customWidth="1"/>
    <col min="37" max="37" width="18.125" style="1" hidden="1" customWidth="1"/>
    <col min="38" max="38" width="22.25390625" style="1" hidden="1" customWidth="1"/>
    <col min="39" max="39" width="17.625" style="1" hidden="1" customWidth="1"/>
    <col min="40" max="40" width="21.625" style="1" hidden="1" customWidth="1"/>
    <col min="41" max="41" width="11.00390625" style="1" hidden="1" customWidth="1"/>
    <col min="42" max="16384" width="9.25390625" style="1" customWidth="1"/>
  </cols>
  <sheetData>
    <row r="1" spans="1:35" ht="12.75">
      <c r="A1" s="1" t="s">
        <v>0</v>
      </c>
      <c r="F1" s="3"/>
      <c r="G1" s="3"/>
      <c r="N1" s="84"/>
      <c r="Q1" s="3"/>
      <c r="R1" s="3"/>
      <c r="S1" s="2"/>
      <c r="T1" s="7"/>
      <c r="AI1" s="104"/>
    </row>
    <row r="2" spans="6:35" ht="12.75">
      <c r="F2" s="3"/>
      <c r="G2" s="3"/>
      <c r="N2" s="84"/>
      <c r="Q2" s="3"/>
      <c r="R2" s="3"/>
      <c r="S2" s="2"/>
      <c r="T2" s="7"/>
      <c r="AI2" s="104"/>
    </row>
    <row r="3" spans="3:35" ht="12.75">
      <c r="C3" s="1" t="s">
        <v>54</v>
      </c>
      <c r="F3" s="3"/>
      <c r="G3" s="3"/>
      <c r="N3" s="84"/>
      <c r="Q3" s="3"/>
      <c r="R3" s="3"/>
      <c r="S3" s="2"/>
      <c r="T3" s="7"/>
      <c r="AI3" s="104"/>
    </row>
    <row r="4" spans="6:35" ht="12.75">
      <c r="F4" s="3"/>
      <c r="G4" s="3"/>
      <c r="N4" s="84"/>
      <c r="Q4" s="3"/>
      <c r="R4" s="3"/>
      <c r="S4" s="2"/>
      <c r="T4" s="7"/>
      <c r="AI4" s="104"/>
    </row>
    <row r="5" spans="1:35" s="71" customFormat="1" ht="12.75">
      <c r="A5" s="66" t="s">
        <v>6</v>
      </c>
      <c r="B5" s="70"/>
      <c r="D5" s="67" t="s">
        <v>21</v>
      </c>
      <c r="E5" s="68" t="s">
        <v>21</v>
      </c>
      <c r="F5" s="124" t="s">
        <v>21</v>
      </c>
      <c r="G5" s="139" t="s">
        <v>21</v>
      </c>
      <c r="H5" s="140" t="s">
        <v>21</v>
      </c>
      <c r="I5" s="141" t="s">
        <v>21</v>
      </c>
      <c r="J5" s="141" t="s">
        <v>21</v>
      </c>
      <c r="K5" s="141"/>
      <c r="L5" s="141" t="s">
        <v>21</v>
      </c>
      <c r="M5" s="141" t="s">
        <v>21</v>
      </c>
      <c r="N5" s="125"/>
      <c r="O5" s="68" t="s">
        <v>22</v>
      </c>
      <c r="P5" s="68" t="s">
        <v>22</v>
      </c>
      <c r="Q5" s="124" t="s">
        <v>22</v>
      </c>
      <c r="R5" s="139" t="s">
        <v>22</v>
      </c>
      <c r="S5" s="123" t="s">
        <v>22</v>
      </c>
      <c r="T5" s="122" t="s">
        <v>22</v>
      </c>
      <c r="U5" s="123" t="s">
        <v>22</v>
      </c>
      <c r="V5" s="123"/>
      <c r="W5" s="123" t="s">
        <v>22</v>
      </c>
      <c r="X5" s="123" t="s">
        <v>22</v>
      </c>
      <c r="Y5" s="123"/>
      <c r="Z5" s="123"/>
      <c r="AA5" s="123"/>
      <c r="AB5" s="123" t="s">
        <v>24</v>
      </c>
      <c r="AC5" s="123"/>
      <c r="AD5" s="123"/>
      <c r="AE5" s="69"/>
      <c r="AF5" s="69"/>
      <c r="AG5" s="69"/>
      <c r="AH5" s="69"/>
      <c r="AI5" s="69"/>
    </row>
    <row r="6" spans="1:41" ht="12.75">
      <c r="A6" s="129" t="s">
        <v>13</v>
      </c>
      <c r="B6" s="138" t="s">
        <v>1</v>
      </c>
      <c r="C6" s="129" t="s">
        <v>2</v>
      </c>
      <c r="D6" s="127" t="s">
        <v>7</v>
      </c>
      <c r="E6" s="128" t="s">
        <v>8</v>
      </c>
      <c r="F6" s="128" t="s">
        <v>9</v>
      </c>
      <c r="G6" s="119" t="s">
        <v>10</v>
      </c>
      <c r="H6" s="120" t="s">
        <v>11</v>
      </c>
      <c r="I6" s="121" t="s">
        <v>12</v>
      </c>
      <c r="J6" s="121" t="s">
        <v>13</v>
      </c>
      <c r="K6" s="121" t="s">
        <v>3</v>
      </c>
      <c r="L6" s="121" t="s">
        <v>11</v>
      </c>
      <c r="M6" s="121" t="s">
        <v>14</v>
      </c>
      <c r="N6" s="109"/>
      <c r="O6" s="127" t="str">
        <f>D6</f>
        <v>SALIDA</v>
      </c>
      <c r="P6" s="128" t="str">
        <f>E6</f>
        <v>LLEGADA</v>
      </c>
      <c r="Q6" s="128" t="s">
        <v>9</v>
      </c>
      <c r="R6" s="119" t="s">
        <v>10</v>
      </c>
      <c r="S6" s="120" t="s">
        <v>15</v>
      </c>
      <c r="T6" s="122" t="s">
        <v>12</v>
      </c>
      <c r="U6" s="121" t="s">
        <v>13</v>
      </c>
      <c r="V6" s="123" t="s">
        <v>3</v>
      </c>
      <c r="W6" s="123" t="s">
        <v>11</v>
      </c>
      <c r="X6" s="121" t="s">
        <v>16</v>
      </c>
      <c r="Y6" s="123" t="s">
        <v>23</v>
      </c>
      <c r="Z6" s="123" t="s">
        <v>13</v>
      </c>
      <c r="AA6" s="123"/>
      <c r="AB6" s="123" t="s">
        <v>4</v>
      </c>
      <c r="AC6" s="121" t="s">
        <v>17</v>
      </c>
      <c r="AD6" s="123" t="s">
        <v>5</v>
      </c>
      <c r="AE6" s="4"/>
      <c r="AF6" s="4"/>
      <c r="AG6" s="4"/>
      <c r="AH6" s="4"/>
      <c r="AI6" s="92"/>
      <c r="AJ6" s="95"/>
      <c r="AK6" s="95"/>
      <c r="AL6" s="96"/>
      <c r="AM6" s="96"/>
      <c r="AN6" s="96"/>
      <c r="AO6" s="96"/>
    </row>
    <row r="7" spans="1:41" s="172" customFormat="1" ht="19.5" customHeight="1">
      <c r="A7" s="130" t="s">
        <v>27</v>
      </c>
      <c r="B7" s="186"/>
      <c r="C7" s="187"/>
      <c r="D7" s="188">
        <v>0.8376273148148149</v>
      </c>
      <c r="E7" s="188">
        <v>0.8447916666666666</v>
      </c>
      <c r="F7" s="189">
        <v>3.8</v>
      </c>
      <c r="G7" s="190">
        <f aca="true" t="shared" si="0" ref="G7:G13">F7/AJ7</f>
        <v>22.10016155088853</v>
      </c>
      <c r="H7" s="14" t="str">
        <f>TEXT(E7-D7,"h:mm:ss")</f>
        <v>0:10:19</v>
      </c>
      <c r="I7" s="78">
        <v>1</v>
      </c>
      <c r="J7" s="79" t="str">
        <f aca="true" t="shared" si="1" ref="J7:J13">INDEX(NOMBRES,MATCH(K7,TIEMPO1,0))</f>
        <v>TOMAS</v>
      </c>
      <c r="K7" s="14">
        <f>SMALL(TIEMPO1,I7)</f>
        <v>0.13416666666666668</v>
      </c>
      <c r="L7" s="86">
        <f aca="true" t="shared" si="2" ref="L7:L13">K7/24</f>
        <v>0.005590277777777778</v>
      </c>
      <c r="M7" s="105"/>
      <c r="N7" s="81"/>
      <c r="O7" s="188">
        <v>0.39240740740740737</v>
      </c>
      <c r="P7" s="188">
        <v>0.39767361111111116</v>
      </c>
      <c r="Q7" s="189">
        <v>3.8</v>
      </c>
      <c r="R7" s="190">
        <f>Q7/AK7</f>
        <v>30.065934065934066</v>
      </c>
      <c r="S7" s="14" t="str">
        <f>TEXT(P7-O7,"h:mm:ss")</f>
        <v>0:07:35</v>
      </c>
      <c r="T7" s="87">
        <v>1</v>
      </c>
      <c r="U7" s="79" t="str">
        <f aca="true" t="shared" si="3" ref="U7:U13">INDEX(APELLIDOS,MATCH(V7,TIEMPO2,0))</f>
        <v>TOMAS</v>
      </c>
      <c r="V7" s="14">
        <f aca="true" t="shared" si="4" ref="V7:V13">SMALL(TIEMPO2,T7)</f>
        <v>0.12638888888888888</v>
      </c>
      <c r="W7" s="86">
        <f aca="true" t="shared" si="5" ref="W7:W13">V7/24</f>
        <v>0.0052662037037037035</v>
      </c>
      <c r="X7" s="86"/>
      <c r="Y7" s="167">
        <v>1</v>
      </c>
      <c r="Z7" s="79" t="str">
        <f aca="true" t="shared" si="6" ref="Z7:Z13">INDEX(NOMBRES,MATCH(AA7,TIEMPOT,0))</f>
        <v>TOMAS</v>
      </c>
      <c r="AA7" s="14">
        <f aca="true" t="shared" si="7" ref="AA7:AA13">SMALL(TIEMPOT,Y7)</f>
        <v>0.26055555555555554</v>
      </c>
      <c r="AB7" s="90">
        <f aca="true" t="shared" si="8" ref="AB7:AB12">AA7/24</f>
        <v>0.01085648148148148</v>
      </c>
      <c r="AC7" s="90"/>
      <c r="AD7" s="126">
        <f>MINUTE(AB7)</f>
        <v>15</v>
      </c>
      <c r="AE7" s="168"/>
      <c r="AF7" s="168"/>
      <c r="AG7" s="168"/>
      <c r="AH7" s="168"/>
      <c r="AI7" s="169"/>
      <c r="AJ7" s="170">
        <f aca="true" t="shared" si="9" ref="AJ7:AJ13">((H7-INT(H7))*24)</f>
        <v>0.17194444444444443</v>
      </c>
      <c r="AK7" s="170">
        <f>((S7-INT(S7))*24)</f>
        <v>0.12638888888888888</v>
      </c>
      <c r="AL7" s="98">
        <f>VLOOKUP(A7,J7:L13,3,FALSE)</f>
        <v>0.0071643518518518514</v>
      </c>
      <c r="AM7" s="98">
        <f>VLOOKUP(A7,U7:W13,3,FALSE)</f>
        <v>0.00619212962962963</v>
      </c>
      <c r="AN7" s="171">
        <f>AL7+AM7</f>
        <v>0.013356481481481481</v>
      </c>
      <c r="AO7" s="170">
        <f>((AN7-INT(AN7))*24)</f>
        <v>0.32055555555555554</v>
      </c>
    </row>
    <row r="8" spans="1:41" ht="19.5" customHeight="1">
      <c r="A8" s="130" t="s">
        <v>26</v>
      </c>
      <c r="B8" s="135"/>
      <c r="C8" s="136"/>
      <c r="D8" s="137">
        <v>0.8333333333333334</v>
      </c>
      <c r="E8" s="137">
        <v>0.875</v>
      </c>
      <c r="F8" s="189">
        <v>3.8</v>
      </c>
      <c r="G8" s="190">
        <f t="shared" si="0"/>
        <v>3.8</v>
      </c>
      <c r="H8" s="14" t="str">
        <f aca="true" t="shared" si="10" ref="H8:H13">TEXT(E8-D8,"h:mm:ss")</f>
        <v>1:00:00</v>
      </c>
      <c r="I8" s="78">
        <v>2</v>
      </c>
      <c r="J8" s="79" t="str">
        <f t="shared" si="1"/>
        <v>ALEX</v>
      </c>
      <c r="K8" s="14">
        <f aca="true" t="shared" si="11" ref="K8:K13">SMALL(TIEMPO1,I8)</f>
        <v>0.15194444444444447</v>
      </c>
      <c r="L8" s="86">
        <f t="shared" si="2"/>
        <v>0.00633101851851852</v>
      </c>
      <c r="M8" s="106">
        <f>L8-L7</f>
        <v>0.0007407407407407415</v>
      </c>
      <c r="N8" s="81"/>
      <c r="O8" s="137">
        <v>0.40150462962962963</v>
      </c>
      <c r="P8" s="137">
        <v>0.40753472222222226</v>
      </c>
      <c r="Q8" s="189">
        <v>3.8</v>
      </c>
      <c r="R8" s="190">
        <f aca="true" t="shared" si="12" ref="R8:R13">Q8/AK8</f>
        <v>26.25719769673704</v>
      </c>
      <c r="S8" s="14" t="str">
        <f aca="true" t="shared" si="13" ref="S8:S13">TEXT(P8-O8,"h:mm:ss")</f>
        <v>0:08:41</v>
      </c>
      <c r="T8" s="87">
        <v>2</v>
      </c>
      <c r="U8" s="79" t="str">
        <f t="shared" si="3"/>
        <v>JOAQUIN</v>
      </c>
      <c r="V8" s="14">
        <f t="shared" si="4"/>
        <v>0.13416666666666668</v>
      </c>
      <c r="W8" s="86">
        <f t="shared" si="5"/>
        <v>0.005590277777777778</v>
      </c>
      <c r="X8" s="86">
        <f>W8-W7</f>
        <v>0.0003240740740740747</v>
      </c>
      <c r="Y8" s="89">
        <v>2</v>
      </c>
      <c r="Z8" s="79" t="str">
        <f t="shared" si="6"/>
        <v>ISMAEL</v>
      </c>
      <c r="AA8" s="14">
        <f t="shared" si="7"/>
        <v>0.2911111111111111</v>
      </c>
      <c r="AB8" s="90">
        <f t="shared" si="8"/>
        <v>0.012129629629629629</v>
      </c>
      <c r="AC8" s="90">
        <f>AB8-AB7</f>
        <v>0.0012731481481481483</v>
      </c>
      <c r="AD8" s="126">
        <f aca="true" t="shared" si="14" ref="AD8:AD13">AD7-0.5</f>
        <v>14.5</v>
      </c>
      <c r="AE8" s="14"/>
      <c r="AF8" s="14"/>
      <c r="AG8" s="14"/>
      <c r="AH8" s="14"/>
      <c r="AI8" s="81"/>
      <c r="AJ8" s="170">
        <f t="shared" si="9"/>
        <v>1</v>
      </c>
      <c r="AK8" s="170">
        <f aca="true" t="shared" si="15" ref="AK8:AK13">((S8-INT(S8))*24)</f>
        <v>0.14472222222222222</v>
      </c>
      <c r="AL8" s="98">
        <f>VLOOKUP(A8,J7:L13,3,FALSE)</f>
        <v>0.041666666666666664</v>
      </c>
      <c r="AM8" s="98">
        <f>VLOOKUP(A8,U7:W13,3,FALSE)</f>
        <v>0.006238425925925925</v>
      </c>
      <c r="AN8" s="171">
        <f aca="true" t="shared" si="16" ref="AN8:AN13">AL8+AM8</f>
        <v>0.04790509259259259</v>
      </c>
      <c r="AO8" s="170">
        <f aca="true" t="shared" si="17" ref="AO8:AO13">((AN8-INT(AN8))*24)</f>
        <v>1.149722222222222</v>
      </c>
    </row>
    <row r="9" spans="1:41" s="172" customFormat="1" ht="19.5" customHeight="1">
      <c r="A9" s="130" t="s">
        <v>28</v>
      </c>
      <c r="B9" s="186"/>
      <c r="C9" s="187"/>
      <c r="D9" s="188">
        <v>0.8341550925925926</v>
      </c>
      <c r="E9" s="188">
        <v>0.8406828703703703</v>
      </c>
      <c r="F9" s="189">
        <v>3.8</v>
      </c>
      <c r="G9" s="190">
        <f t="shared" si="0"/>
        <v>24.255319148936167</v>
      </c>
      <c r="H9" s="14" t="str">
        <f t="shared" si="10"/>
        <v>0:09:24</v>
      </c>
      <c r="I9" s="78">
        <v>3</v>
      </c>
      <c r="J9" s="79" t="str">
        <f t="shared" si="1"/>
        <v>ISMAEL</v>
      </c>
      <c r="K9" s="14">
        <f t="shared" si="11"/>
        <v>0.15666666666666668</v>
      </c>
      <c r="L9" s="86">
        <f t="shared" si="2"/>
        <v>0.006527777777777778</v>
      </c>
      <c r="M9" s="106">
        <f>L9-L7</f>
        <v>0.0009375</v>
      </c>
      <c r="N9" s="81"/>
      <c r="O9" s="188">
        <v>0.39008101851851856</v>
      </c>
      <c r="P9" s="188">
        <v>0.39568287037037037</v>
      </c>
      <c r="Q9" s="189">
        <v>3.8</v>
      </c>
      <c r="R9" s="190">
        <f t="shared" si="12"/>
        <v>28.264462809917354</v>
      </c>
      <c r="S9" s="14" t="str">
        <f t="shared" si="13"/>
        <v>0:08:04</v>
      </c>
      <c r="T9" s="87">
        <v>3</v>
      </c>
      <c r="U9" s="79" t="str">
        <f t="shared" si="3"/>
        <v>ISMAEL</v>
      </c>
      <c r="V9" s="14">
        <f t="shared" si="4"/>
        <v>0.13444444444444445</v>
      </c>
      <c r="W9" s="86">
        <f t="shared" si="5"/>
        <v>0.005601851851851852</v>
      </c>
      <c r="X9" s="86">
        <f>W9-W7</f>
        <v>0.0003356481481481483</v>
      </c>
      <c r="Y9" s="167">
        <v>3</v>
      </c>
      <c r="Z9" s="79" t="str">
        <f t="shared" si="6"/>
        <v>ALEX</v>
      </c>
      <c r="AA9" s="14">
        <f t="shared" si="7"/>
        <v>0.2966666666666667</v>
      </c>
      <c r="AB9" s="90">
        <f t="shared" si="8"/>
        <v>0.012361111111111113</v>
      </c>
      <c r="AC9" s="90">
        <f>AB9-AB7</f>
        <v>0.0015046296296296318</v>
      </c>
      <c r="AD9" s="126">
        <f t="shared" si="14"/>
        <v>14</v>
      </c>
      <c r="AE9" s="168"/>
      <c r="AF9" s="168"/>
      <c r="AG9" s="168"/>
      <c r="AH9" s="168"/>
      <c r="AI9" s="169"/>
      <c r="AJ9" s="170">
        <f t="shared" si="9"/>
        <v>0.15666666666666668</v>
      </c>
      <c r="AK9" s="170">
        <f t="shared" si="15"/>
        <v>0.13444444444444445</v>
      </c>
      <c r="AL9" s="98">
        <f>VLOOKUP(A9,J7:L13,3,FALSE)</f>
        <v>0.006527777777777778</v>
      </c>
      <c r="AM9" s="98">
        <f>VLOOKUP(A9,U7:W13,3,FALSE)</f>
        <v>0.005601851851851852</v>
      </c>
      <c r="AN9" s="171">
        <f t="shared" si="16"/>
        <v>0.012129629629629629</v>
      </c>
      <c r="AO9" s="170">
        <f t="shared" si="17"/>
        <v>0.2911111111111111</v>
      </c>
    </row>
    <row r="10" spans="1:41" s="172" customFormat="1" ht="19.5" customHeight="1">
      <c r="A10" s="130" t="s">
        <v>25</v>
      </c>
      <c r="B10" s="186"/>
      <c r="C10" s="187"/>
      <c r="D10" s="137">
        <v>0.8637152777777778</v>
      </c>
      <c r="E10" s="137">
        <v>0.8706944444444445</v>
      </c>
      <c r="F10" s="189">
        <v>3.8</v>
      </c>
      <c r="G10" s="190">
        <f t="shared" si="0"/>
        <v>22.686567164179102</v>
      </c>
      <c r="H10" s="14" t="str">
        <f t="shared" si="10"/>
        <v>0:10:03</v>
      </c>
      <c r="I10" s="78">
        <v>4</v>
      </c>
      <c r="J10" s="79" t="str">
        <f t="shared" si="1"/>
        <v>LUIS</v>
      </c>
      <c r="K10" s="14">
        <f t="shared" si="11"/>
        <v>0.1675</v>
      </c>
      <c r="L10" s="86">
        <f t="shared" si="2"/>
        <v>0.006979166666666667</v>
      </c>
      <c r="M10" s="106">
        <f>L10-L7</f>
        <v>0.0013888888888888892</v>
      </c>
      <c r="N10" s="81"/>
      <c r="O10" s="137">
        <v>0.40586805555555555</v>
      </c>
      <c r="P10" s="137">
        <v>0.4118402777777778</v>
      </c>
      <c r="Q10" s="189">
        <v>3.8</v>
      </c>
      <c r="R10" s="190">
        <f t="shared" si="12"/>
        <v>26.51162790697674</v>
      </c>
      <c r="S10" s="14" t="str">
        <f t="shared" si="13"/>
        <v>0:08:36</v>
      </c>
      <c r="T10" s="87">
        <v>4</v>
      </c>
      <c r="U10" s="79" t="str">
        <f t="shared" si="3"/>
        <v>LUIS</v>
      </c>
      <c r="V10" s="14">
        <f t="shared" si="4"/>
        <v>0.14333333333333334</v>
      </c>
      <c r="W10" s="86">
        <f t="shared" si="5"/>
        <v>0.0059722222222222225</v>
      </c>
      <c r="X10" s="86">
        <f>W10-W7</f>
        <v>0.000706018518518519</v>
      </c>
      <c r="Y10" s="167">
        <v>4</v>
      </c>
      <c r="Z10" s="79" t="str">
        <f t="shared" si="6"/>
        <v>JOAQUIN</v>
      </c>
      <c r="AA10" s="14">
        <f t="shared" si="7"/>
        <v>0.30972222222222223</v>
      </c>
      <c r="AB10" s="90">
        <f t="shared" si="8"/>
        <v>0.012905092592592593</v>
      </c>
      <c r="AC10" s="90">
        <f>AB10-AB7</f>
        <v>0.002048611111111112</v>
      </c>
      <c r="AD10" s="126">
        <f t="shared" si="14"/>
        <v>13.5</v>
      </c>
      <c r="AE10" s="168"/>
      <c r="AF10" s="168"/>
      <c r="AG10" s="168"/>
      <c r="AH10" s="168"/>
      <c r="AI10" s="169"/>
      <c r="AJ10" s="170">
        <f t="shared" si="9"/>
        <v>0.1675</v>
      </c>
      <c r="AK10" s="170">
        <f t="shared" si="15"/>
        <v>0.14333333333333334</v>
      </c>
      <c r="AL10" s="98">
        <f>VLOOKUP(A10,J1:L13,3,FALSE)</f>
        <v>0.006979166666666667</v>
      </c>
      <c r="AM10" s="98">
        <f>VLOOKUP(A10,U7:W13,3,FALSE)</f>
        <v>0.0059722222222222225</v>
      </c>
      <c r="AN10" s="171">
        <f t="shared" si="16"/>
        <v>0.01295138888888889</v>
      </c>
      <c r="AO10" s="170">
        <f t="shared" si="17"/>
        <v>0.3108333333333334</v>
      </c>
    </row>
    <row r="11" spans="1:41" s="172" customFormat="1" ht="19.5" customHeight="1">
      <c r="A11" s="130" t="s">
        <v>30</v>
      </c>
      <c r="B11" s="186"/>
      <c r="C11" s="187"/>
      <c r="D11" s="188">
        <v>0.8308217592592593</v>
      </c>
      <c r="E11" s="188">
        <v>0.838136574074074</v>
      </c>
      <c r="F11" s="189">
        <v>3.8</v>
      </c>
      <c r="G11" s="190">
        <f t="shared" si="0"/>
        <v>21.645569620253166</v>
      </c>
      <c r="H11" s="14" t="str">
        <f t="shared" si="10"/>
        <v>0:10:32</v>
      </c>
      <c r="I11" s="78">
        <v>5</v>
      </c>
      <c r="J11" s="79" t="str">
        <f t="shared" si="1"/>
        <v>MANOLO</v>
      </c>
      <c r="K11" s="14">
        <f t="shared" si="11"/>
        <v>0.17194444444444443</v>
      </c>
      <c r="L11" s="86">
        <f t="shared" si="2"/>
        <v>0.0071643518518518514</v>
      </c>
      <c r="M11" s="106">
        <f>L11-L7</f>
        <v>0.0015740740740740732</v>
      </c>
      <c r="N11" s="81"/>
      <c r="O11" s="188">
        <v>0.3872685185185185</v>
      </c>
      <c r="P11" s="188">
        <v>0.3934606481481482</v>
      </c>
      <c r="Q11" s="189">
        <v>3.8</v>
      </c>
      <c r="R11" s="190">
        <f t="shared" si="12"/>
        <v>25.570093457943923</v>
      </c>
      <c r="S11" s="14" t="str">
        <f t="shared" si="13"/>
        <v>0:08:55</v>
      </c>
      <c r="T11" s="87">
        <v>5</v>
      </c>
      <c r="U11" s="79" t="str">
        <f t="shared" si="3"/>
        <v>ALEX</v>
      </c>
      <c r="V11" s="14">
        <f t="shared" si="4"/>
        <v>0.14472222222222222</v>
      </c>
      <c r="W11" s="86">
        <f t="shared" si="5"/>
        <v>0.006030092592592593</v>
      </c>
      <c r="X11" s="86">
        <f>W11-W7</f>
        <v>0.0007638888888888895</v>
      </c>
      <c r="Y11" s="167">
        <v>5</v>
      </c>
      <c r="Z11" s="79" t="str">
        <f t="shared" si="6"/>
        <v>LUIS</v>
      </c>
      <c r="AA11" s="14">
        <f t="shared" si="7"/>
        <v>0.3108333333333334</v>
      </c>
      <c r="AB11" s="90">
        <f t="shared" si="8"/>
        <v>0.012951388888888892</v>
      </c>
      <c r="AC11" s="90">
        <f>AB11-AB7</f>
        <v>0.0020949074074074116</v>
      </c>
      <c r="AD11" s="126">
        <f t="shared" si="14"/>
        <v>13</v>
      </c>
      <c r="AE11" s="168"/>
      <c r="AF11" s="168"/>
      <c r="AG11" s="168"/>
      <c r="AH11" s="168"/>
      <c r="AI11" s="169"/>
      <c r="AJ11" s="170">
        <f t="shared" si="9"/>
        <v>0.17555555555555555</v>
      </c>
      <c r="AK11" s="170">
        <f t="shared" si="15"/>
        <v>0.1486111111111111</v>
      </c>
      <c r="AL11" s="98">
        <f>VLOOKUP(A11,J7:L13,3,FALSE)</f>
        <v>0.007314814814814815</v>
      </c>
      <c r="AM11" s="98">
        <f>VLOOKUP(A11,U7:W13,3,FALSE)</f>
        <v>0.005590277777777778</v>
      </c>
      <c r="AN11" s="171">
        <f t="shared" si="16"/>
        <v>0.012905092592592593</v>
      </c>
      <c r="AO11" s="170">
        <f t="shared" si="17"/>
        <v>0.30972222222222223</v>
      </c>
    </row>
    <row r="12" spans="1:41" s="172" customFormat="1" ht="19.5" customHeight="1">
      <c r="A12" s="130" t="s">
        <v>29</v>
      </c>
      <c r="B12" s="186"/>
      <c r="C12" s="187"/>
      <c r="D12" s="137">
        <v>0.8590277777777778</v>
      </c>
      <c r="E12" s="137">
        <v>0.8653587962962962</v>
      </c>
      <c r="F12" s="189">
        <v>3.8</v>
      </c>
      <c r="G12" s="190">
        <f t="shared" si="0"/>
        <v>25.009140767824494</v>
      </c>
      <c r="H12" s="14" t="str">
        <f t="shared" si="10"/>
        <v>0:09:07</v>
      </c>
      <c r="I12" s="78">
        <v>6</v>
      </c>
      <c r="J12" s="79" t="str">
        <f t="shared" si="1"/>
        <v>JOAQUIN</v>
      </c>
      <c r="K12" s="85">
        <f t="shared" si="11"/>
        <v>0.17555555555555555</v>
      </c>
      <c r="L12" s="86">
        <f t="shared" si="2"/>
        <v>0.007314814814814815</v>
      </c>
      <c r="M12" s="106">
        <f>L12-L7</f>
        <v>0.0017245370370370366</v>
      </c>
      <c r="N12" s="81"/>
      <c r="O12" s="137">
        <v>0.3832638888888889</v>
      </c>
      <c r="P12" s="137">
        <v>0.38885416666666667</v>
      </c>
      <c r="Q12" s="189">
        <v>3.8</v>
      </c>
      <c r="R12" s="190">
        <f t="shared" si="12"/>
        <v>28.322981366459622</v>
      </c>
      <c r="S12" s="14" t="str">
        <f t="shared" si="13"/>
        <v>0:08:03</v>
      </c>
      <c r="T12" s="87">
        <v>6</v>
      </c>
      <c r="U12" s="79" t="str">
        <f t="shared" si="3"/>
        <v>MANOLO</v>
      </c>
      <c r="V12" s="14">
        <f t="shared" si="4"/>
        <v>0.1486111111111111</v>
      </c>
      <c r="W12" s="86">
        <f t="shared" si="5"/>
        <v>0.00619212962962963</v>
      </c>
      <c r="X12" s="86">
        <f>W12-W7</f>
        <v>0.0009259259259259264</v>
      </c>
      <c r="Y12" s="167">
        <v>6</v>
      </c>
      <c r="Z12" s="79" t="str">
        <f t="shared" si="6"/>
        <v>MANOLO</v>
      </c>
      <c r="AA12" s="14">
        <f t="shared" si="7"/>
        <v>0.32055555555555554</v>
      </c>
      <c r="AB12" s="90">
        <f t="shared" si="8"/>
        <v>0.013356481481481481</v>
      </c>
      <c r="AC12" s="90">
        <f>AB12-AB7</f>
        <v>0.0025000000000000005</v>
      </c>
      <c r="AD12" s="126">
        <f t="shared" si="14"/>
        <v>12.5</v>
      </c>
      <c r="AE12" s="168"/>
      <c r="AF12" s="168"/>
      <c r="AG12" s="168"/>
      <c r="AH12" s="168"/>
      <c r="AI12" s="169"/>
      <c r="AJ12" s="170">
        <f t="shared" si="9"/>
        <v>0.15194444444444447</v>
      </c>
      <c r="AK12" s="170">
        <f t="shared" si="15"/>
        <v>0.13416666666666668</v>
      </c>
      <c r="AL12" s="98">
        <f>VLOOKUP(A12,J7:L13,3,FALSE)</f>
        <v>0.00633101851851852</v>
      </c>
      <c r="AM12" s="98">
        <f>VLOOKUP(A12,U7:W13,3,FALSE)</f>
        <v>0.006030092592592593</v>
      </c>
      <c r="AN12" s="171">
        <f t="shared" si="16"/>
        <v>0.012361111111111113</v>
      </c>
      <c r="AO12" s="170">
        <f t="shared" si="17"/>
        <v>0.2966666666666667</v>
      </c>
    </row>
    <row r="13" spans="1:41" s="172" customFormat="1" ht="19.5" customHeight="1">
      <c r="A13" s="130" t="s">
        <v>31</v>
      </c>
      <c r="B13" s="186"/>
      <c r="C13" s="187"/>
      <c r="D13" s="188">
        <v>0.8557523148148148</v>
      </c>
      <c r="E13" s="188">
        <v>0.8613425925925925</v>
      </c>
      <c r="F13" s="189">
        <v>3.8</v>
      </c>
      <c r="G13" s="190">
        <f t="shared" si="0"/>
        <v>28.322981366459622</v>
      </c>
      <c r="H13" s="14" t="str">
        <f t="shared" si="10"/>
        <v>0:08:03</v>
      </c>
      <c r="I13" s="78">
        <v>7</v>
      </c>
      <c r="J13" s="79" t="str">
        <f t="shared" si="1"/>
        <v>LLOPIS</v>
      </c>
      <c r="K13" s="14">
        <f t="shared" si="11"/>
        <v>1</v>
      </c>
      <c r="L13" s="86">
        <f t="shared" si="2"/>
        <v>0.041666666666666664</v>
      </c>
      <c r="M13" s="106">
        <f>L13-L7</f>
        <v>0.03607638888888889</v>
      </c>
      <c r="N13" s="81"/>
      <c r="O13" s="188">
        <v>0.3853935185185185</v>
      </c>
      <c r="P13" s="188">
        <v>0.39163194444444444</v>
      </c>
      <c r="Q13" s="189">
        <v>3.8</v>
      </c>
      <c r="R13" s="190">
        <f t="shared" si="12"/>
        <v>25.380333951762527</v>
      </c>
      <c r="S13" s="14" t="str">
        <f t="shared" si="13"/>
        <v>0:08:59</v>
      </c>
      <c r="T13" s="87">
        <v>7</v>
      </c>
      <c r="U13" s="79" t="str">
        <f t="shared" si="3"/>
        <v>LLOPIS</v>
      </c>
      <c r="V13" s="14">
        <f t="shared" si="4"/>
        <v>0.1497222222222222</v>
      </c>
      <c r="W13" s="86">
        <f t="shared" si="5"/>
        <v>0.006238425925925925</v>
      </c>
      <c r="X13" s="86">
        <f>W13-W7</f>
        <v>0.0009722222222222215</v>
      </c>
      <c r="Y13" s="167">
        <v>7</v>
      </c>
      <c r="Z13" s="79" t="str">
        <f t="shared" si="6"/>
        <v>LLOPIS</v>
      </c>
      <c r="AA13" s="14">
        <f t="shared" si="7"/>
        <v>1.149722222222222</v>
      </c>
      <c r="AB13" s="90">
        <v>0.014050925925925927</v>
      </c>
      <c r="AC13" s="90">
        <f>AB13-AB7</f>
        <v>0.003194444444444446</v>
      </c>
      <c r="AD13" s="126">
        <f t="shared" si="14"/>
        <v>12</v>
      </c>
      <c r="AE13" s="168"/>
      <c r="AF13" s="168"/>
      <c r="AG13" s="168"/>
      <c r="AH13" s="168"/>
      <c r="AI13" s="169"/>
      <c r="AJ13" s="170">
        <f t="shared" si="9"/>
        <v>0.13416666666666668</v>
      </c>
      <c r="AK13" s="170">
        <f t="shared" si="15"/>
        <v>0.1497222222222222</v>
      </c>
      <c r="AL13" s="98">
        <f>VLOOKUP(A13,J7:L13,3,FALSE)</f>
        <v>0.005590277777777778</v>
      </c>
      <c r="AM13" s="98">
        <f>VLOOKUP(A13,U7:W13,3,FALSE)</f>
        <v>0.0052662037037037035</v>
      </c>
      <c r="AN13" s="171">
        <f t="shared" si="16"/>
        <v>0.01085648148148148</v>
      </c>
      <c r="AO13" s="170">
        <f t="shared" si="17"/>
        <v>0.26055555555555554</v>
      </c>
    </row>
    <row r="14" spans="1:41" ht="19.5" customHeight="1">
      <c r="A14" s="143" t="s">
        <v>46</v>
      </c>
      <c r="B14" s="191"/>
      <c r="C14" s="192" t="s">
        <v>43</v>
      </c>
      <c r="D14" s="163"/>
      <c r="E14" s="164"/>
      <c r="F14" s="193"/>
      <c r="G14" s="194"/>
      <c r="H14" s="150"/>
      <c r="I14" s="151">
        <v>8</v>
      </c>
      <c r="J14" s="152" t="s">
        <v>45</v>
      </c>
      <c r="K14" s="153"/>
      <c r="L14" s="154"/>
      <c r="M14" s="154"/>
      <c r="N14" s="155"/>
      <c r="O14" s="163"/>
      <c r="P14" s="164"/>
      <c r="Q14" s="193"/>
      <c r="R14" s="194"/>
      <c r="S14" s="150"/>
      <c r="T14" s="156">
        <v>8</v>
      </c>
      <c r="U14" s="152" t="s">
        <v>45</v>
      </c>
      <c r="V14" s="153"/>
      <c r="W14" s="154"/>
      <c r="X14" s="154"/>
      <c r="Y14" s="173">
        <v>8</v>
      </c>
      <c r="Z14" s="152" t="s">
        <v>45</v>
      </c>
      <c r="AA14" s="153"/>
      <c r="AB14" s="158">
        <v>0.014050925925925927</v>
      </c>
      <c r="AC14" s="158"/>
      <c r="AD14" s="159">
        <v>11.5</v>
      </c>
      <c r="AE14" s="14"/>
      <c r="AF14" s="14"/>
      <c r="AG14" s="14"/>
      <c r="AH14" s="14"/>
      <c r="AI14" s="81"/>
      <c r="AJ14" s="170"/>
      <c r="AK14" s="170"/>
      <c r="AL14" s="160"/>
      <c r="AM14" s="160"/>
      <c r="AN14" s="174"/>
      <c r="AO14" s="175"/>
    </row>
    <row r="15" spans="1:41" ht="19.5" customHeight="1">
      <c r="A15" s="143"/>
      <c r="B15" s="191"/>
      <c r="C15" s="192"/>
      <c r="D15" s="163"/>
      <c r="E15" s="164"/>
      <c r="F15" s="193"/>
      <c r="G15" s="194"/>
      <c r="H15" s="150"/>
      <c r="I15" s="151"/>
      <c r="J15" s="152"/>
      <c r="K15" s="153"/>
      <c r="L15" s="154"/>
      <c r="M15" s="154"/>
      <c r="N15" s="155"/>
      <c r="O15" s="163"/>
      <c r="P15" s="164"/>
      <c r="Q15" s="193"/>
      <c r="R15" s="194"/>
      <c r="S15" s="150"/>
      <c r="T15" s="156"/>
      <c r="U15" s="152"/>
      <c r="V15" s="153"/>
      <c r="W15" s="154"/>
      <c r="X15" s="154"/>
      <c r="Y15" s="173"/>
      <c r="Z15" s="152"/>
      <c r="AA15" s="153"/>
      <c r="AB15" s="158"/>
      <c r="AC15" s="158"/>
      <c r="AD15" s="159"/>
      <c r="AE15" s="14"/>
      <c r="AF15" s="14"/>
      <c r="AG15" s="14"/>
      <c r="AH15" s="14"/>
      <c r="AI15" s="81"/>
      <c r="AJ15" s="170"/>
      <c r="AK15" s="170"/>
      <c r="AL15" s="160"/>
      <c r="AM15" s="160"/>
      <c r="AN15" s="174"/>
      <c r="AO15" s="175"/>
    </row>
    <row r="16" spans="1:41" ht="19.5" customHeight="1">
      <c r="A16" s="143"/>
      <c r="B16" s="191"/>
      <c r="C16" s="192"/>
      <c r="D16" s="163"/>
      <c r="E16" s="164"/>
      <c r="F16" s="193"/>
      <c r="G16" s="194"/>
      <c r="H16" s="150"/>
      <c r="I16" s="151"/>
      <c r="J16" s="152"/>
      <c r="K16" s="153"/>
      <c r="L16" s="154"/>
      <c r="M16" s="154"/>
      <c r="N16" s="155"/>
      <c r="O16" s="163"/>
      <c r="P16" s="164"/>
      <c r="Q16" s="193"/>
      <c r="R16" s="194"/>
      <c r="S16" s="150"/>
      <c r="T16" s="156"/>
      <c r="U16" s="152"/>
      <c r="V16" s="153"/>
      <c r="W16" s="154"/>
      <c r="X16" s="154"/>
      <c r="Y16" s="173"/>
      <c r="Z16" s="152"/>
      <c r="AA16" s="153"/>
      <c r="AB16" s="158"/>
      <c r="AC16" s="158"/>
      <c r="AD16" s="159"/>
      <c r="AE16" s="14"/>
      <c r="AF16" s="14"/>
      <c r="AG16" s="14"/>
      <c r="AH16" s="14"/>
      <c r="AI16" s="81"/>
      <c r="AJ16" s="170"/>
      <c r="AK16" s="170"/>
      <c r="AL16" s="160"/>
      <c r="AM16" s="160"/>
      <c r="AN16" s="174"/>
      <c r="AO16" s="175"/>
    </row>
    <row r="17" spans="1:41" ht="19.5" customHeight="1">
      <c r="A17" s="195" t="s">
        <v>18</v>
      </c>
      <c r="B17" s="196"/>
      <c r="C17" s="197"/>
      <c r="D17" s="198" t="s">
        <v>21</v>
      </c>
      <c r="E17" s="199" t="s">
        <v>50</v>
      </c>
      <c r="F17" s="156" t="s">
        <v>50</v>
      </c>
      <c r="G17" s="177" t="s">
        <v>21</v>
      </c>
      <c r="H17" s="176" t="s">
        <v>21</v>
      </c>
      <c r="I17" s="151" t="s">
        <v>21</v>
      </c>
      <c r="J17" s="177" t="s">
        <v>21</v>
      </c>
      <c r="K17" s="181"/>
      <c r="L17" s="179" t="s">
        <v>21</v>
      </c>
      <c r="M17" s="179" t="s">
        <v>21</v>
      </c>
      <c r="N17" s="181"/>
      <c r="O17" s="198" t="s">
        <v>22</v>
      </c>
      <c r="P17" s="199" t="s">
        <v>22</v>
      </c>
      <c r="Q17" s="156" t="s">
        <v>22</v>
      </c>
      <c r="R17" s="177" t="s">
        <v>22</v>
      </c>
      <c r="S17" s="176" t="s">
        <v>22</v>
      </c>
      <c r="T17" s="156" t="s">
        <v>22</v>
      </c>
      <c r="U17" s="177" t="s">
        <v>22</v>
      </c>
      <c r="V17" s="178"/>
      <c r="W17" s="179" t="s">
        <v>22</v>
      </c>
      <c r="X17" s="179" t="s">
        <v>22</v>
      </c>
      <c r="Y17" s="178"/>
      <c r="Z17" s="177"/>
      <c r="AA17" s="178"/>
      <c r="AB17" s="180" t="s">
        <v>24</v>
      </c>
      <c r="AC17" s="180"/>
      <c r="AD17" s="181"/>
      <c r="AE17" s="14"/>
      <c r="AF17" s="14"/>
      <c r="AG17" s="14"/>
      <c r="AH17" s="14"/>
      <c r="AI17" s="81"/>
      <c r="AJ17" s="170"/>
      <c r="AK17" s="170"/>
      <c r="AL17" s="160"/>
      <c r="AM17" s="160"/>
      <c r="AN17" s="174"/>
      <c r="AO17" s="175"/>
    </row>
    <row r="18" spans="1:37" s="63" customFormat="1" ht="19.5" customHeight="1">
      <c r="A18" s="200" t="s">
        <v>13</v>
      </c>
      <c r="B18" s="201"/>
      <c r="C18" s="202" t="s">
        <v>51</v>
      </c>
      <c r="D18" s="203" t="s">
        <v>7</v>
      </c>
      <c r="E18" s="119" t="s">
        <v>8</v>
      </c>
      <c r="F18" s="119" t="s">
        <v>9</v>
      </c>
      <c r="G18" s="119" t="s">
        <v>10</v>
      </c>
      <c r="H18" s="120" t="s">
        <v>15</v>
      </c>
      <c r="I18" s="121" t="s">
        <v>12</v>
      </c>
      <c r="J18" s="121" t="s">
        <v>13</v>
      </c>
      <c r="K18" s="121" t="s">
        <v>3</v>
      </c>
      <c r="L18" s="121" t="s">
        <v>15</v>
      </c>
      <c r="M18" s="121" t="s">
        <v>14</v>
      </c>
      <c r="N18" s="204"/>
      <c r="O18" s="203" t="str">
        <f>D18</f>
        <v>SALIDA</v>
      </c>
      <c r="P18" s="119" t="str">
        <f>E18</f>
        <v>LLEGADA</v>
      </c>
      <c r="Q18" s="119" t="s">
        <v>9</v>
      </c>
      <c r="R18" s="119" t="s">
        <v>10</v>
      </c>
      <c r="S18" s="120" t="s">
        <v>15</v>
      </c>
      <c r="T18" s="122" t="s">
        <v>12</v>
      </c>
      <c r="U18" s="121" t="s">
        <v>13</v>
      </c>
      <c r="V18" s="123" t="s">
        <v>3</v>
      </c>
      <c r="W18" s="123" t="s">
        <v>15</v>
      </c>
      <c r="X18" s="121" t="s">
        <v>16</v>
      </c>
      <c r="Y18" s="123" t="s">
        <v>23</v>
      </c>
      <c r="Z18" s="123" t="s">
        <v>13</v>
      </c>
      <c r="AA18" s="123"/>
      <c r="AB18" s="123" t="s">
        <v>4</v>
      </c>
      <c r="AC18" s="121" t="s">
        <v>17</v>
      </c>
      <c r="AD18" s="123" t="s">
        <v>5</v>
      </c>
      <c r="AE18" s="61"/>
      <c r="AF18" s="61"/>
      <c r="AG18" s="61"/>
      <c r="AH18" s="61"/>
      <c r="AI18" s="94"/>
      <c r="AJ18" s="62"/>
      <c r="AK18" s="62"/>
    </row>
    <row r="19" spans="1:66" ht="19.5" customHeight="1">
      <c r="A19" s="130" t="s">
        <v>34</v>
      </c>
      <c r="B19" s="186"/>
      <c r="C19" s="187"/>
      <c r="D19" s="188">
        <v>0.8678819444444444</v>
      </c>
      <c r="E19" s="188">
        <v>0.8754976851851852</v>
      </c>
      <c r="F19" s="189">
        <v>3.8</v>
      </c>
      <c r="G19" s="190">
        <f>F19/AJ19</f>
        <v>20.790273556231</v>
      </c>
      <c r="H19" s="14" t="str">
        <f>TEXT(E19-D19,"h:mm:ss")</f>
        <v>0:10:58</v>
      </c>
      <c r="I19" s="78">
        <v>1</v>
      </c>
      <c r="J19" s="79" t="str">
        <f>INDEX(NOMBRES5,MATCH(K19,TIEMPO5,0))</f>
        <v>IKER</v>
      </c>
      <c r="K19" s="14">
        <f>SMALL(TIEMPO5,I19)</f>
        <v>0.1827777777777778</v>
      </c>
      <c r="L19" s="86">
        <f>K19/24</f>
        <v>0.0076157407407407415</v>
      </c>
      <c r="M19" s="105"/>
      <c r="N19" s="81"/>
      <c r="O19" s="188">
        <v>0.40745370370370365</v>
      </c>
      <c r="P19" s="188">
        <v>0.41386574074074073</v>
      </c>
      <c r="Q19" s="189">
        <v>3.8</v>
      </c>
      <c r="R19" s="190">
        <f>Q19/AK19</f>
        <v>24.693140794223826</v>
      </c>
      <c r="S19" s="14" t="str">
        <f>TEXT(P19-O19,"h:mm:ss")</f>
        <v>0:09:14</v>
      </c>
      <c r="T19" s="87">
        <v>1</v>
      </c>
      <c r="U19" s="79" t="str">
        <f>INDEX(APELLIDOS5,MATCH(V19,TIEMPOS6,0))</f>
        <v>IKER</v>
      </c>
      <c r="V19" s="14">
        <f>SMALL(TIEMPOS6,T19)</f>
        <v>0.15388888888888888</v>
      </c>
      <c r="W19" s="86">
        <f>V19/24</f>
        <v>0.006412037037037036</v>
      </c>
      <c r="X19" s="86"/>
      <c r="Y19" s="167">
        <v>1</v>
      </c>
      <c r="Z19" s="79" t="str">
        <f>INDEX(NOMBRES5,MATCH(AA19,TIEMPOT5,0))</f>
        <v>IKER</v>
      </c>
      <c r="AA19" s="14">
        <f>SMALL(TIEMPOT5,Y19)</f>
        <v>0.33666666666666667</v>
      </c>
      <c r="AB19" s="90">
        <f>AA19/24</f>
        <v>0.014027777777777778</v>
      </c>
      <c r="AC19" s="90"/>
      <c r="AD19" s="126">
        <f>MINUTE(AB19)</f>
        <v>20</v>
      </c>
      <c r="AE19" s="168"/>
      <c r="AF19" s="168"/>
      <c r="AG19" s="168"/>
      <c r="AH19" s="168"/>
      <c r="AI19" s="169"/>
      <c r="AJ19" s="170">
        <f>((H19-INT(H19))*24)</f>
        <v>0.1827777777777778</v>
      </c>
      <c r="AK19" s="170">
        <f>((S19-INT(S19))*24)</f>
        <v>0.15388888888888888</v>
      </c>
      <c r="AL19" s="98">
        <f>VLOOKUP(A19,J19:L22,3,FALSE)</f>
        <v>0.0076157407407407415</v>
      </c>
      <c r="AM19" s="98">
        <f>VLOOKUP(A19,U19:W22,3,FALSE)</f>
        <v>0.006412037037037036</v>
      </c>
      <c r="AN19" s="171">
        <f>AL19+AM19</f>
        <v>0.014027777777777778</v>
      </c>
      <c r="AO19" s="170">
        <f>((AN19-INT(AN19))*24)</f>
        <v>0.33666666666666667</v>
      </c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</row>
    <row r="20" spans="1:66" s="172" customFormat="1" ht="19.5" customHeight="1">
      <c r="A20" s="130" t="s">
        <v>36</v>
      </c>
      <c r="B20" s="135"/>
      <c r="C20" s="136"/>
      <c r="D20" s="137">
        <v>0.891724537037037</v>
      </c>
      <c r="E20" s="137">
        <v>0.899699074074074</v>
      </c>
      <c r="F20" s="189">
        <v>3.8</v>
      </c>
      <c r="G20" s="190">
        <f>F20/AJ20</f>
        <v>19.854862119013063</v>
      </c>
      <c r="H20" s="14" t="str">
        <f>TEXT(E20-D20,"h:mm:ss")</f>
        <v>0:11:29</v>
      </c>
      <c r="I20" s="78">
        <v>2</v>
      </c>
      <c r="J20" s="79" t="str">
        <f>INDEX(NOMBRES5,MATCH(K20,TIEMPO5,0))</f>
        <v>ANDRES</v>
      </c>
      <c r="K20" s="14">
        <f>SMALL(TIEMPO5,I20)</f>
        <v>0.1913888888888889</v>
      </c>
      <c r="L20" s="86">
        <f>K20/24</f>
        <v>0.007974537037037037</v>
      </c>
      <c r="M20" s="106">
        <f>L20-L19</f>
        <v>0.0003587962962962954</v>
      </c>
      <c r="N20" s="81"/>
      <c r="O20" s="137">
        <v>0.41064814814814815</v>
      </c>
      <c r="P20" s="137">
        <v>0.41931712962962964</v>
      </c>
      <c r="Q20" s="189">
        <v>3.8</v>
      </c>
      <c r="R20" s="190">
        <f>Q20/AK20</f>
        <v>18.264352469959945</v>
      </c>
      <c r="S20" s="14" t="str">
        <f>TEXT(P20-O20,"h:mm:ss")</f>
        <v>0:12:29</v>
      </c>
      <c r="T20" s="87">
        <v>2</v>
      </c>
      <c r="U20" s="79" t="str">
        <f>INDEX(APELLIDOS5,MATCH(V20,TIEMPOS6,0))</f>
        <v>JOSE LUIS</v>
      </c>
      <c r="V20" s="14">
        <f>SMALL(TIEMPOS6,T20)</f>
        <v>0.16416666666666666</v>
      </c>
      <c r="W20" s="86">
        <f>V20/24</f>
        <v>0.006840277777777778</v>
      </c>
      <c r="X20" s="86">
        <f>W20-W19</f>
        <v>0.0004282407407407412</v>
      </c>
      <c r="Y20" s="89">
        <v>2</v>
      </c>
      <c r="Z20" s="79" t="str">
        <f>INDEX(NOMBRES5,MATCH(AA20,TIEMPOT5,0))</f>
        <v>JOSE LUIS</v>
      </c>
      <c r="AA20" s="14">
        <f>SMALL(TIEMPOT5,Y20)</f>
        <v>0.3686111111111111</v>
      </c>
      <c r="AB20" s="90">
        <f>AA20/24</f>
        <v>0.015358796296296296</v>
      </c>
      <c r="AC20" s="90">
        <f>AB20-AB19</f>
        <v>0.0013310185185185178</v>
      </c>
      <c r="AD20" s="126">
        <f>AD19-0.5</f>
        <v>19.5</v>
      </c>
      <c r="AE20" s="14"/>
      <c r="AF20" s="14"/>
      <c r="AG20" s="14"/>
      <c r="AH20" s="14"/>
      <c r="AI20" s="81"/>
      <c r="AJ20" s="170">
        <f>((H20-INT(H20))*24)</f>
        <v>0.1913888888888889</v>
      </c>
      <c r="AK20" s="170">
        <f>((S20-INT(S20))*24)</f>
        <v>0.20805555555555555</v>
      </c>
      <c r="AL20" s="98">
        <f>VLOOKUP(A20,J19:L22,3,FALSE)</f>
        <v>0.007974537037037037</v>
      </c>
      <c r="AM20" s="98">
        <f>VLOOKUP(A20,U19:W22,3,FALSE)</f>
        <v>0.00866898148148148</v>
      </c>
      <c r="AN20" s="171">
        <f>AL20+AM20</f>
        <v>0.016643518518518516</v>
      </c>
      <c r="AO20" s="170">
        <f>((AN20-INT(AN20))*24)</f>
        <v>0.3994444444444444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41" s="172" customFormat="1" ht="19.5" customHeight="1">
      <c r="A21" s="130" t="s">
        <v>35</v>
      </c>
      <c r="B21" s="186"/>
      <c r="C21" s="187"/>
      <c r="D21" s="188">
        <v>0.8565393518518518</v>
      </c>
      <c r="E21" s="188">
        <v>0.8650578703703703</v>
      </c>
      <c r="F21" s="189">
        <v>3.8</v>
      </c>
      <c r="G21" s="190">
        <f>F21/AJ21</f>
        <v>18.58695652173913</v>
      </c>
      <c r="H21" s="14" t="str">
        <f>TEXT(E21-D21,"h:mm:ss")</f>
        <v>0:12:16</v>
      </c>
      <c r="I21" s="78">
        <v>3</v>
      </c>
      <c r="J21" s="79" t="str">
        <f>INDEX(NOMBRES5,MATCH(K21,TIEMPO5,0))</f>
        <v>JOSE LUIS</v>
      </c>
      <c r="K21" s="14">
        <f>SMALL(TIEMPO5,I21)</f>
        <v>0.20444444444444446</v>
      </c>
      <c r="L21" s="86">
        <f>K21/24</f>
        <v>0.008518518518518519</v>
      </c>
      <c r="M21" s="106">
        <f>L21-L19</f>
        <v>0.0009027777777777775</v>
      </c>
      <c r="N21" s="81"/>
      <c r="O21" s="188">
        <v>0.3804166666666667</v>
      </c>
      <c r="P21" s="188">
        <v>0.3872569444444445</v>
      </c>
      <c r="Q21" s="189">
        <v>3.8</v>
      </c>
      <c r="R21" s="190">
        <f>Q21/AK21</f>
        <v>23.14720812182741</v>
      </c>
      <c r="S21" s="14" t="str">
        <f>TEXT(P21-O21,"h:mm:ss")</f>
        <v>0:09:51</v>
      </c>
      <c r="T21" s="87">
        <v>3</v>
      </c>
      <c r="U21" s="79" t="str">
        <f>INDEX(APELLIDOS5,MATCH(V21,TIEMPOS6,0))</f>
        <v>MARIA</v>
      </c>
      <c r="V21" s="14">
        <f>SMALL(TIEMPOS6,T21)</f>
        <v>0.20277777777777778</v>
      </c>
      <c r="W21" s="86">
        <f>V21/24</f>
        <v>0.008449074074074074</v>
      </c>
      <c r="X21" s="86">
        <f>W21-W19</f>
        <v>0.0020370370370370377</v>
      </c>
      <c r="Y21" s="167">
        <v>3</v>
      </c>
      <c r="Z21" s="79" t="str">
        <f>INDEX(NOMBRES5,MATCH(AA21,TIEMPOT5,0))</f>
        <v>ANDRES</v>
      </c>
      <c r="AA21" s="14">
        <f>SMALL(TIEMPOT5,Y21)</f>
        <v>0.3994444444444444</v>
      </c>
      <c r="AB21" s="90">
        <f>AA21/24</f>
        <v>0.016643518518518516</v>
      </c>
      <c r="AC21" s="90">
        <f>AB21-AB19</f>
        <v>0.002615740740740738</v>
      </c>
      <c r="AD21" s="126">
        <f>AD20-0.5</f>
        <v>19</v>
      </c>
      <c r="AE21" s="168"/>
      <c r="AF21" s="168"/>
      <c r="AG21" s="168"/>
      <c r="AH21" s="168"/>
      <c r="AI21" s="169"/>
      <c r="AJ21" s="170">
        <f>((H21-INT(H21))*24)</f>
        <v>0.20444444444444446</v>
      </c>
      <c r="AK21" s="170">
        <f>((S21-INT(S21))*24)</f>
        <v>0.16416666666666666</v>
      </c>
      <c r="AL21" s="98">
        <f>VLOOKUP(A21,J19:L22,3,FALSE)</f>
        <v>0.008518518518518519</v>
      </c>
      <c r="AM21" s="98">
        <f>VLOOKUP(A21,U19:W22,3,FALSE)</f>
        <v>0.006840277777777778</v>
      </c>
      <c r="AN21" s="171">
        <f>AL21+AM21</f>
        <v>0.015358796296296297</v>
      </c>
      <c r="AO21" s="170">
        <f>((AN21-INT(AN21))*24)</f>
        <v>0.3686111111111111</v>
      </c>
    </row>
    <row r="22" spans="1:41" s="172" customFormat="1" ht="19.5" customHeight="1">
      <c r="A22" s="130" t="s">
        <v>39</v>
      </c>
      <c r="B22" s="186"/>
      <c r="C22" s="142" t="s">
        <v>44</v>
      </c>
      <c r="D22" s="137">
        <v>0.8333333333333334</v>
      </c>
      <c r="E22" s="137">
        <v>0.875</v>
      </c>
      <c r="F22" s="189">
        <v>3.8</v>
      </c>
      <c r="G22" s="190">
        <f>F22/AJ22</f>
        <v>3.8</v>
      </c>
      <c r="H22" s="14" t="str">
        <f>TEXT(E22-D22,"h:mm:ss")</f>
        <v>1:00:00</v>
      </c>
      <c r="I22" s="78">
        <v>4</v>
      </c>
      <c r="J22" s="79" t="str">
        <f>INDEX(NOMBRES5,MATCH(K22,TIEMPO5,0))</f>
        <v>MARIA</v>
      </c>
      <c r="K22" s="14">
        <f>SMALL(TIEMPO5,I22)</f>
        <v>1</v>
      </c>
      <c r="L22" s="86">
        <f>K22/24</f>
        <v>0.041666666666666664</v>
      </c>
      <c r="M22" s="106">
        <f>L22-L19</f>
        <v>0.03405092592592592</v>
      </c>
      <c r="N22" s="81"/>
      <c r="O22" s="137">
        <v>0.39644675925925926</v>
      </c>
      <c r="P22" s="137">
        <v>0.4048958333333333</v>
      </c>
      <c r="Q22" s="189">
        <v>3.8</v>
      </c>
      <c r="R22" s="190">
        <f>Q22/AK22</f>
        <v>18.73972602739726</v>
      </c>
      <c r="S22" s="14" t="str">
        <f>TEXT(P22-O22,"h:mm:ss")</f>
        <v>0:12:10</v>
      </c>
      <c r="T22" s="87">
        <v>4</v>
      </c>
      <c r="U22" s="79" t="str">
        <f>INDEX(APELLIDOS5,MATCH(V22,TIEMPOS6,0))</f>
        <v>ANDRES</v>
      </c>
      <c r="V22" s="14">
        <f>SMALL(TIEMPOS6,T22)</f>
        <v>0.20805555555555555</v>
      </c>
      <c r="W22" s="86">
        <f>V22/24</f>
        <v>0.00866898148148148</v>
      </c>
      <c r="X22" s="86">
        <f>W22-W19</f>
        <v>0.0022569444444444442</v>
      </c>
      <c r="Y22" s="167">
        <v>4</v>
      </c>
      <c r="Z22" s="79" t="str">
        <f>INDEX(NOMBRES5,MATCH(AA22,TIEMPOT5,0))</f>
        <v>MARIA</v>
      </c>
      <c r="AA22" s="14">
        <f>SMALL(TIEMPOT5,Y22)</f>
        <v>1.2027777777777777</v>
      </c>
      <c r="AB22" s="90">
        <v>0.01733796296296296</v>
      </c>
      <c r="AC22" s="90">
        <f>AB22-AB19</f>
        <v>0.0033101851851851834</v>
      </c>
      <c r="AD22" s="126">
        <f>AD21-0.5</f>
        <v>18.5</v>
      </c>
      <c r="AE22" s="168"/>
      <c r="AF22" s="168"/>
      <c r="AG22" s="168"/>
      <c r="AH22" s="168"/>
      <c r="AI22" s="169"/>
      <c r="AJ22" s="170">
        <f>((H22-INT(H22))*24)</f>
        <v>1</v>
      </c>
      <c r="AK22" s="170">
        <f>((S22-INT(S22))*24)</f>
        <v>0.20277777777777778</v>
      </c>
      <c r="AL22" s="98">
        <f>VLOOKUP(A22,J5:L22,3,FALSE)</f>
        <v>0.041666666666666664</v>
      </c>
      <c r="AM22" s="98">
        <f>VLOOKUP(A22,U19:W22,3,FALSE)</f>
        <v>0.008449074074074074</v>
      </c>
      <c r="AN22" s="171">
        <f>AL22+AM22</f>
        <v>0.05011574074074074</v>
      </c>
      <c r="AO22" s="170">
        <f>((AN22-INT(AN22))*24)</f>
        <v>1.2027777777777777</v>
      </c>
    </row>
    <row r="23" spans="1:41" ht="19.5" customHeight="1">
      <c r="A23" s="143" t="s">
        <v>42</v>
      </c>
      <c r="B23" s="191"/>
      <c r="C23" s="192" t="s">
        <v>43</v>
      </c>
      <c r="D23" s="163"/>
      <c r="E23" s="164"/>
      <c r="F23" s="193"/>
      <c r="G23" s="194"/>
      <c r="H23" s="150"/>
      <c r="I23" s="151">
        <v>5</v>
      </c>
      <c r="J23" s="152" t="s">
        <v>42</v>
      </c>
      <c r="K23" s="153"/>
      <c r="L23" s="154"/>
      <c r="M23" s="154"/>
      <c r="N23" s="155"/>
      <c r="O23" s="163"/>
      <c r="P23" s="164"/>
      <c r="Q23" s="193"/>
      <c r="R23" s="194"/>
      <c r="S23" s="150"/>
      <c r="T23" s="156">
        <v>5</v>
      </c>
      <c r="U23" s="152" t="s">
        <v>42</v>
      </c>
      <c r="V23" s="153"/>
      <c r="W23" s="154"/>
      <c r="X23" s="154"/>
      <c r="Y23" s="173">
        <v>5</v>
      </c>
      <c r="Z23" s="152" t="s">
        <v>42</v>
      </c>
      <c r="AA23" s="153"/>
      <c r="AB23" s="158">
        <v>0.01733796296296296</v>
      </c>
      <c r="AC23" s="158"/>
      <c r="AD23" s="159">
        <v>18</v>
      </c>
      <c r="AE23" s="14"/>
      <c r="AF23" s="14"/>
      <c r="AG23" s="14"/>
      <c r="AH23" s="14"/>
      <c r="AI23" s="81"/>
      <c r="AJ23" s="170"/>
      <c r="AK23" s="170"/>
      <c r="AL23" s="98"/>
      <c r="AM23" s="98"/>
      <c r="AN23" s="171"/>
      <c r="AO23" s="170"/>
    </row>
    <row r="24" spans="1:41" ht="19.5" customHeight="1">
      <c r="A24" s="143" t="s">
        <v>32</v>
      </c>
      <c r="B24" s="191"/>
      <c r="C24" s="192" t="s">
        <v>43</v>
      </c>
      <c r="D24" s="163"/>
      <c r="E24" s="164"/>
      <c r="F24" s="193"/>
      <c r="G24" s="194"/>
      <c r="H24" s="150"/>
      <c r="I24" s="151">
        <v>6</v>
      </c>
      <c r="J24" s="152" t="s">
        <v>32</v>
      </c>
      <c r="K24" s="153"/>
      <c r="L24" s="154"/>
      <c r="M24" s="154"/>
      <c r="N24" s="155"/>
      <c r="O24" s="163"/>
      <c r="P24" s="164"/>
      <c r="Q24" s="193"/>
      <c r="R24" s="194"/>
      <c r="S24" s="150"/>
      <c r="T24" s="156">
        <v>6</v>
      </c>
      <c r="U24" s="152" t="s">
        <v>32</v>
      </c>
      <c r="V24" s="153"/>
      <c r="W24" s="154"/>
      <c r="X24" s="154"/>
      <c r="Y24" s="173">
        <v>6</v>
      </c>
      <c r="Z24" s="152" t="s">
        <v>32</v>
      </c>
      <c r="AA24" s="153"/>
      <c r="AB24" s="158">
        <v>0.01733796296296296</v>
      </c>
      <c r="AC24" s="158"/>
      <c r="AD24" s="159">
        <v>18</v>
      </c>
      <c r="AE24" s="14"/>
      <c r="AF24" s="14"/>
      <c r="AG24" s="14"/>
      <c r="AH24" s="14"/>
      <c r="AI24" s="81"/>
      <c r="AJ24" s="170"/>
      <c r="AK24" s="170"/>
      <c r="AL24" s="98"/>
      <c r="AM24" s="98"/>
      <c r="AN24" s="171"/>
      <c r="AO24" s="170"/>
    </row>
    <row r="25" spans="1:41" ht="19.5" customHeight="1">
      <c r="A25" s="143" t="s">
        <v>33</v>
      </c>
      <c r="B25" s="191"/>
      <c r="C25" s="192" t="s">
        <v>43</v>
      </c>
      <c r="D25" s="163"/>
      <c r="E25" s="164"/>
      <c r="F25" s="193"/>
      <c r="G25" s="194"/>
      <c r="H25" s="150"/>
      <c r="I25" s="151">
        <v>7</v>
      </c>
      <c r="J25" s="152" t="s">
        <v>33</v>
      </c>
      <c r="K25" s="153"/>
      <c r="L25" s="154"/>
      <c r="M25" s="154"/>
      <c r="N25" s="155"/>
      <c r="O25" s="163"/>
      <c r="P25" s="164"/>
      <c r="Q25" s="193"/>
      <c r="R25" s="194"/>
      <c r="S25" s="150"/>
      <c r="T25" s="156">
        <v>7</v>
      </c>
      <c r="U25" s="152" t="s">
        <v>33</v>
      </c>
      <c r="V25" s="153"/>
      <c r="W25" s="154"/>
      <c r="X25" s="154"/>
      <c r="Y25" s="173">
        <v>7</v>
      </c>
      <c r="Z25" s="152" t="s">
        <v>33</v>
      </c>
      <c r="AA25" s="153"/>
      <c r="AB25" s="158">
        <v>0.01733796296296296</v>
      </c>
      <c r="AC25" s="158"/>
      <c r="AD25" s="159">
        <v>18</v>
      </c>
      <c r="AE25" s="14"/>
      <c r="AF25" s="14"/>
      <c r="AG25" s="14"/>
      <c r="AH25" s="14"/>
      <c r="AI25" s="81"/>
      <c r="AJ25" s="170"/>
      <c r="AK25" s="170"/>
      <c r="AL25" s="98"/>
      <c r="AM25" s="98"/>
      <c r="AN25" s="171"/>
      <c r="AO25" s="170"/>
    </row>
    <row r="26" spans="1:41" ht="19.5" customHeight="1">
      <c r="A26" s="143"/>
      <c r="B26" s="191"/>
      <c r="C26" s="192"/>
      <c r="D26" s="163"/>
      <c r="E26" s="164"/>
      <c r="F26" s="193"/>
      <c r="G26" s="194"/>
      <c r="H26" s="150"/>
      <c r="I26" s="151"/>
      <c r="J26" s="152"/>
      <c r="K26" s="153"/>
      <c r="L26" s="154"/>
      <c r="M26" s="154"/>
      <c r="N26" s="155"/>
      <c r="O26" s="163"/>
      <c r="P26" s="164"/>
      <c r="Q26" s="193"/>
      <c r="R26" s="194"/>
      <c r="S26" s="150"/>
      <c r="T26" s="156"/>
      <c r="U26" s="152"/>
      <c r="V26" s="153"/>
      <c r="W26" s="154"/>
      <c r="X26" s="154"/>
      <c r="Y26" s="173"/>
      <c r="Z26" s="152"/>
      <c r="AA26" s="153"/>
      <c r="AB26" s="158"/>
      <c r="AC26" s="158"/>
      <c r="AD26" s="159"/>
      <c r="AE26" s="14"/>
      <c r="AF26" s="14"/>
      <c r="AG26" s="14"/>
      <c r="AH26" s="14"/>
      <c r="AI26" s="81"/>
      <c r="AJ26" s="170"/>
      <c r="AK26" s="170"/>
      <c r="AL26" s="98"/>
      <c r="AM26" s="98"/>
      <c r="AN26" s="171"/>
      <c r="AO26" s="170"/>
    </row>
    <row r="27" spans="1:41" ht="19.5" customHeight="1">
      <c r="A27" s="195" t="s">
        <v>19</v>
      </c>
      <c r="B27" s="196"/>
      <c r="C27" s="197"/>
      <c r="D27" s="198" t="s">
        <v>21</v>
      </c>
      <c r="E27" s="199" t="s">
        <v>21</v>
      </c>
      <c r="F27" s="156" t="s">
        <v>21</v>
      </c>
      <c r="G27" s="177" t="s">
        <v>21</v>
      </c>
      <c r="H27" s="176" t="s">
        <v>21</v>
      </c>
      <c r="I27" s="151" t="s">
        <v>21</v>
      </c>
      <c r="J27" s="177" t="s">
        <v>21</v>
      </c>
      <c r="K27" s="181"/>
      <c r="L27" s="179" t="s">
        <v>21</v>
      </c>
      <c r="M27" s="179" t="s">
        <v>21</v>
      </c>
      <c r="N27" s="178"/>
      <c r="O27" s="198" t="s">
        <v>22</v>
      </c>
      <c r="P27" s="199" t="s">
        <v>22</v>
      </c>
      <c r="Q27" s="156" t="s">
        <v>22</v>
      </c>
      <c r="R27" s="177" t="s">
        <v>22</v>
      </c>
      <c r="S27" s="176" t="s">
        <v>22</v>
      </c>
      <c r="T27" s="156" t="s">
        <v>22</v>
      </c>
      <c r="U27" s="177" t="s">
        <v>22</v>
      </c>
      <c r="V27" s="181"/>
      <c r="W27" s="179" t="s">
        <v>22</v>
      </c>
      <c r="X27" s="179" t="s">
        <v>22</v>
      </c>
      <c r="Y27" s="178"/>
      <c r="Z27" s="177"/>
      <c r="AA27" s="178"/>
      <c r="AB27" s="180" t="s">
        <v>24</v>
      </c>
      <c r="AC27" s="180"/>
      <c r="AD27" s="181"/>
      <c r="AE27" s="14"/>
      <c r="AF27" s="14"/>
      <c r="AG27" s="14"/>
      <c r="AH27" s="14"/>
      <c r="AI27" s="81"/>
      <c r="AJ27" s="170"/>
      <c r="AK27" s="170"/>
      <c r="AL27" s="98"/>
      <c r="AM27" s="98"/>
      <c r="AN27" s="171"/>
      <c r="AO27" s="170"/>
    </row>
    <row r="28" spans="1:41" s="63" customFormat="1" ht="19.5" customHeight="1">
      <c r="A28" s="205" t="s">
        <v>13</v>
      </c>
      <c r="B28" s="206"/>
      <c r="C28" s="202" t="s">
        <v>51</v>
      </c>
      <c r="D28" s="203" t="s">
        <v>7</v>
      </c>
      <c r="E28" s="119" t="s">
        <v>8</v>
      </c>
      <c r="F28" s="119" t="s">
        <v>9</v>
      </c>
      <c r="G28" s="119" t="s">
        <v>10</v>
      </c>
      <c r="H28" s="120" t="s">
        <v>15</v>
      </c>
      <c r="I28" s="121" t="s">
        <v>12</v>
      </c>
      <c r="J28" s="121" t="s">
        <v>13</v>
      </c>
      <c r="K28" s="121" t="s">
        <v>3</v>
      </c>
      <c r="L28" s="121" t="s">
        <v>15</v>
      </c>
      <c r="M28" s="121" t="s">
        <v>14</v>
      </c>
      <c r="N28" s="204"/>
      <c r="O28" s="203" t="s">
        <v>7</v>
      </c>
      <c r="P28" s="119" t="s">
        <v>8</v>
      </c>
      <c r="Q28" s="119" t="s">
        <v>9</v>
      </c>
      <c r="R28" s="119" t="s">
        <v>10</v>
      </c>
      <c r="S28" s="120" t="s">
        <v>15</v>
      </c>
      <c r="T28" s="122" t="s">
        <v>12</v>
      </c>
      <c r="U28" s="121" t="s">
        <v>13</v>
      </c>
      <c r="V28" s="123" t="s">
        <v>3</v>
      </c>
      <c r="W28" s="123" t="s">
        <v>15</v>
      </c>
      <c r="X28" s="121" t="s">
        <v>16</v>
      </c>
      <c r="Y28" s="123" t="s">
        <v>23</v>
      </c>
      <c r="Z28" s="123" t="s">
        <v>13</v>
      </c>
      <c r="AA28" s="123"/>
      <c r="AB28" s="123" t="s">
        <v>4</v>
      </c>
      <c r="AC28" s="121" t="s">
        <v>17</v>
      </c>
      <c r="AD28" s="123" t="s">
        <v>5</v>
      </c>
      <c r="AE28" s="61"/>
      <c r="AF28" s="61"/>
      <c r="AG28" s="61"/>
      <c r="AH28" s="61"/>
      <c r="AI28" s="94"/>
      <c r="AJ28" s="62"/>
      <c r="AK28" s="62"/>
      <c r="AL28" s="62"/>
      <c r="AM28" s="62"/>
      <c r="AN28" s="62"/>
      <c r="AO28" s="62"/>
    </row>
    <row r="29" spans="1:41" ht="19.5" customHeight="1">
      <c r="A29" s="130" t="s">
        <v>37</v>
      </c>
      <c r="B29" s="186"/>
      <c r="C29" s="142" t="s">
        <v>44</v>
      </c>
      <c r="D29" s="188">
        <v>0.8333333333333334</v>
      </c>
      <c r="E29" s="188">
        <v>0.8750115740740741</v>
      </c>
      <c r="F29" s="189">
        <v>3.8</v>
      </c>
      <c r="G29" s="190">
        <f>F29/AJ29</f>
        <v>3.798944737572896</v>
      </c>
      <c r="H29" s="14" t="str">
        <f>TEXT(E29-D29,"h:mm:ss")</f>
        <v>1:00:01</v>
      </c>
      <c r="I29" s="78">
        <v>1</v>
      </c>
      <c r="J29" s="79" t="str">
        <f>INDEX(NOMBRES8,MATCH(K29,TIEMPO8,0))</f>
        <v>LLOPIS</v>
      </c>
      <c r="K29" s="14">
        <f>SMALL(TIEMPO8,I29)</f>
        <v>1</v>
      </c>
      <c r="L29" s="86">
        <f>K29/24</f>
        <v>0.041666666666666664</v>
      </c>
      <c r="M29" s="105"/>
      <c r="N29" s="81"/>
      <c r="O29" s="188">
        <v>0.40604166666666663</v>
      </c>
      <c r="P29" s="188">
        <v>0.4121064814814815</v>
      </c>
      <c r="Q29" s="189">
        <v>3.8</v>
      </c>
      <c r="R29" s="190">
        <f>Q29/AK29</f>
        <v>26.106870229007633</v>
      </c>
      <c r="S29" s="14" t="str">
        <f>TEXT(P29-O29,"h:mm:ss")</f>
        <v>0:08:44</v>
      </c>
      <c r="T29" s="87">
        <v>1</v>
      </c>
      <c r="U29" s="79" t="str">
        <f>INDEX(APELLIDOS8,MATCH(V29,TIEMPOS10,0))</f>
        <v>LLOPIS</v>
      </c>
      <c r="V29" s="14">
        <f>SMALL(TIEMPOS10,T29)</f>
        <v>0.14555555555555555</v>
      </c>
      <c r="W29" s="86">
        <f>V29/24</f>
        <v>0.0060648148148148145</v>
      </c>
      <c r="X29" s="86"/>
      <c r="Y29" s="167">
        <v>1</v>
      </c>
      <c r="Z29" s="79" t="str">
        <f>INDEX(NOMBRES8,MATCH(AA29,TIEMPOT8,0))</f>
        <v>LLOPIS</v>
      </c>
      <c r="AA29" s="14">
        <f>SMALL(TIEMPOT8,Y29)</f>
        <v>1.1455555555555554</v>
      </c>
      <c r="AB29" s="90">
        <v>0.0060648148148148145</v>
      </c>
      <c r="AC29" s="90"/>
      <c r="AD29" s="126">
        <f>MINUTE(AB29)</f>
        <v>8</v>
      </c>
      <c r="AE29" s="168"/>
      <c r="AF29" s="168"/>
      <c r="AG29" s="168"/>
      <c r="AH29" s="168"/>
      <c r="AI29" s="169"/>
      <c r="AJ29" s="170">
        <f>((H29-INT(H29))*24)</f>
        <v>1.0002777777777778</v>
      </c>
      <c r="AK29" s="170">
        <f>((S29-INT(S29))*24)</f>
        <v>0.14555555555555555</v>
      </c>
      <c r="AL29" s="98">
        <f>VLOOKUP(A29,J29:L30,3,FALSE)</f>
        <v>0.041678240740740745</v>
      </c>
      <c r="AM29" s="98">
        <f>VLOOKUP(A29,U29:W30,3,FALSE)</f>
        <v>0.006076388888888889</v>
      </c>
      <c r="AN29" s="171">
        <f>AL29+AM29</f>
        <v>0.04775462962962963</v>
      </c>
      <c r="AO29" s="170">
        <f>((AN29-INT(AN29))*24)</f>
        <v>1.1461111111111113</v>
      </c>
    </row>
    <row r="30" spans="1:41" ht="19.5" customHeight="1">
      <c r="A30" s="130" t="s">
        <v>26</v>
      </c>
      <c r="B30" s="135"/>
      <c r="C30" s="136" t="s">
        <v>44</v>
      </c>
      <c r="D30" s="137">
        <v>0.8333333333333334</v>
      </c>
      <c r="E30" s="137">
        <v>0.875</v>
      </c>
      <c r="F30" s="189">
        <v>3.8</v>
      </c>
      <c r="G30" s="190">
        <f>F30/AJ30</f>
        <v>3.8</v>
      </c>
      <c r="H30" s="14" t="str">
        <f>TEXT(E30-D30,"h:mm:ss")</f>
        <v>1:00:00</v>
      </c>
      <c r="I30" s="78">
        <v>2</v>
      </c>
      <c r="J30" s="79" t="str">
        <f>INDEX(NOMBRES8,MATCH(K30,TIEMPO8,0))</f>
        <v>JOSERRA</v>
      </c>
      <c r="K30" s="14">
        <f>SMALL(TIEMPO8,I30)</f>
        <v>1.0002777777777778</v>
      </c>
      <c r="L30" s="86">
        <f>K30/24</f>
        <v>0.041678240740740745</v>
      </c>
      <c r="M30" s="106">
        <f>L30-L29</f>
        <v>1.157407407408051E-05</v>
      </c>
      <c r="N30" s="81"/>
      <c r="O30" s="137">
        <v>0.4060300925925926</v>
      </c>
      <c r="P30" s="137">
        <v>0.4121064814814815</v>
      </c>
      <c r="Q30" s="189">
        <v>3.8</v>
      </c>
      <c r="R30" s="190">
        <f>Q30/AK30</f>
        <v>26.057142857142853</v>
      </c>
      <c r="S30" s="14" t="str">
        <f>TEXT(P30-O30,"h:mm:ss")</f>
        <v>0:08:45</v>
      </c>
      <c r="T30" s="87">
        <v>2</v>
      </c>
      <c r="U30" s="79" t="str">
        <f>INDEX(APELLIDOS8,MATCH(V30,TIEMPOS10,0))</f>
        <v>JOSERRA</v>
      </c>
      <c r="V30" s="14">
        <f>SMALL(TIEMPOS10,T30)</f>
        <v>0.14583333333333334</v>
      </c>
      <c r="W30" s="86">
        <f>V30/24</f>
        <v>0.006076388888888889</v>
      </c>
      <c r="X30" s="86">
        <f>W30-W29</f>
        <v>1.1574074074074438E-05</v>
      </c>
      <c r="Y30" s="89">
        <v>2</v>
      </c>
      <c r="Z30" s="79" t="str">
        <f>INDEX(NOMBRES8,MATCH(AA30,TIEMPOT8,0))</f>
        <v>JOSERRA</v>
      </c>
      <c r="AA30" s="14">
        <f>SMALL(TIEMPOT8,Y30)</f>
        <v>1.1461111111111113</v>
      </c>
      <c r="AB30" s="90">
        <v>0.006076388888888889</v>
      </c>
      <c r="AC30" s="90">
        <f>AB30-AB29</f>
        <v>1.1574074074074438E-05</v>
      </c>
      <c r="AD30" s="126">
        <f>AD29-0.5</f>
        <v>7.5</v>
      </c>
      <c r="AE30" s="14"/>
      <c r="AF30" s="14"/>
      <c r="AG30" s="14"/>
      <c r="AH30" s="14"/>
      <c r="AI30" s="81"/>
      <c r="AJ30" s="170">
        <f>((H30-INT(H30))*24)</f>
        <v>1</v>
      </c>
      <c r="AK30" s="170">
        <f>((S30-INT(S30))*24)</f>
        <v>0.14583333333333334</v>
      </c>
      <c r="AL30" s="98">
        <f>VLOOKUP(A30,J29:L30,3,FALSE)</f>
        <v>0.041666666666666664</v>
      </c>
      <c r="AM30" s="98">
        <f>VLOOKUP(A30,U29:W30,3,FALSE)</f>
        <v>0.0060648148148148145</v>
      </c>
      <c r="AN30" s="171">
        <f>AL30+AM30</f>
        <v>0.04773148148148148</v>
      </c>
      <c r="AO30" s="170">
        <f>((AN30-INT(AN30))*24)</f>
        <v>1.1455555555555554</v>
      </c>
    </row>
    <row r="31" spans="1:41" ht="19.5" customHeight="1">
      <c r="A31" s="143" t="s">
        <v>35</v>
      </c>
      <c r="B31" s="191"/>
      <c r="C31" s="192" t="s">
        <v>44</v>
      </c>
      <c r="D31" s="163">
        <v>0.891724537037037</v>
      </c>
      <c r="E31" s="164">
        <v>0.903287037037037</v>
      </c>
      <c r="F31" s="193">
        <v>3.8</v>
      </c>
      <c r="G31" s="194"/>
      <c r="H31" s="213">
        <v>0.69375</v>
      </c>
      <c r="I31" s="151">
        <v>3</v>
      </c>
      <c r="J31" s="152" t="s">
        <v>35</v>
      </c>
      <c r="K31" s="153"/>
      <c r="L31" s="154">
        <v>0.011562499999999998</v>
      </c>
      <c r="M31" s="154"/>
      <c r="N31" s="155"/>
      <c r="O31" s="163">
        <v>0.375</v>
      </c>
      <c r="P31" s="164">
        <v>0.4166666666666667</v>
      </c>
      <c r="Q31" s="193">
        <v>3.8</v>
      </c>
      <c r="R31" s="194"/>
      <c r="S31" s="214">
        <v>0.041666666666666664</v>
      </c>
      <c r="T31" s="156">
        <v>3</v>
      </c>
      <c r="U31" s="152" t="s">
        <v>35</v>
      </c>
      <c r="V31" s="153"/>
      <c r="W31" s="154">
        <v>0.041666666666666664</v>
      </c>
      <c r="X31" s="154"/>
      <c r="Y31" s="173">
        <v>3</v>
      </c>
      <c r="Z31" s="152" t="s">
        <v>35</v>
      </c>
      <c r="AA31" s="153"/>
      <c r="AB31" s="158">
        <v>0.011562499999999998</v>
      </c>
      <c r="AC31" s="158">
        <v>0.005497685185185185</v>
      </c>
      <c r="AD31" s="159">
        <v>7</v>
      </c>
      <c r="AE31" s="14"/>
      <c r="AF31" s="14"/>
      <c r="AG31" s="14"/>
      <c r="AH31" s="14"/>
      <c r="AI31" s="81"/>
      <c r="AJ31" s="170"/>
      <c r="AK31" s="170"/>
      <c r="AL31" s="160"/>
      <c r="AM31" s="160"/>
      <c r="AN31" s="174"/>
      <c r="AO31" s="175"/>
    </row>
    <row r="32" spans="1:41" ht="19.5" customHeight="1">
      <c r="A32" s="143" t="s">
        <v>38</v>
      </c>
      <c r="B32" s="191"/>
      <c r="C32" s="192" t="s">
        <v>43</v>
      </c>
      <c r="D32" s="163"/>
      <c r="E32" s="164"/>
      <c r="F32" s="193"/>
      <c r="G32" s="194"/>
      <c r="H32" s="150"/>
      <c r="I32" s="151">
        <v>4</v>
      </c>
      <c r="J32" s="152" t="s">
        <v>38</v>
      </c>
      <c r="K32" s="153"/>
      <c r="L32" s="154"/>
      <c r="M32" s="154"/>
      <c r="N32" s="155"/>
      <c r="O32" s="163"/>
      <c r="P32" s="164"/>
      <c r="Q32" s="193"/>
      <c r="R32" s="194"/>
      <c r="S32" s="150"/>
      <c r="T32" s="156">
        <v>4</v>
      </c>
      <c r="U32" s="152" t="s">
        <v>38</v>
      </c>
      <c r="V32" s="153"/>
      <c r="W32" s="154"/>
      <c r="X32" s="154"/>
      <c r="Y32" s="173">
        <v>4</v>
      </c>
      <c r="Z32" s="152" t="s">
        <v>38</v>
      </c>
      <c r="AA32" s="153"/>
      <c r="AB32" s="158">
        <v>0.012256944444444444</v>
      </c>
      <c r="AC32" s="158"/>
      <c r="AD32" s="159">
        <v>6.5</v>
      </c>
      <c r="AE32" s="14"/>
      <c r="AF32" s="14"/>
      <c r="AG32" s="14"/>
      <c r="AH32" s="14"/>
      <c r="AI32" s="81"/>
      <c r="AJ32" s="170"/>
      <c r="AK32" s="170"/>
      <c r="AL32" s="160"/>
      <c r="AM32" s="160"/>
      <c r="AN32" s="174"/>
      <c r="AO32" s="175"/>
    </row>
    <row r="33" spans="1:41" ht="19.5" customHeight="1">
      <c r="A33" s="143"/>
      <c r="B33" s="191"/>
      <c r="C33" s="192"/>
      <c r="D33" s="163"/>
      <c r="E33" s="164"/>
      <c r="F33" s="193"/>
      <c r="G33" s="194"/>
      <c r="H33" s="150"/>
      <c r="I33" s="151"/>
      <c r="J33" s="152"/>
      <c r="K33" s="153"/>
      <c r="L33" s="154"/>
      <c r="M33" s="154"/>
      <c r="N33" s="155"/>
      <c r="O33" s="163"/>
      <c r="P33" s="164"/>
      <c r="Q33" s="193"/>
      <c r="R33" s="194"/>
      <c r="S33" s="150"/>
      <c r="T33" s="156"/>
      <c r="U33" s="152"/>
      <c r="V33" s="153"/>
      <c r="W33" s="154"/>
      <c r="X33" s="154"/>
      <c r="Y33" s="173"/>
      <c r="Z33" s="152"/>
      <c r="AA33" s="153"/>
      <c r="AB33" s="158"/>
      <c r="AC33" s="158"/>
      <c r="AD33" s="159"/>
      <c r="AE33" s="14"/>
      <c r="AF33" s="14"/>
      <c r="AG33" s="14"/>
      <c r="AH33" s="14"/>
      <c r="AI33" s="81"/>
      <c r="AJ33" s="170"/>
      <c r="AK33" s="170"/>
      <c r="AL33" s="160"/>
      <c r="AM33" s="160"/>
      <c r="AN33" s="174"/>
      <c r="AO33" s="175"/>
    </row>
    <row r="34" spans="1:41" ht="19.5" customHeight="1">
      <c r="A34" s="195" t="s">
        <v>53</v>
      </c>
      <c r="B34" s="196"/>
      <c r="C34" s="197"/>
      <c r="D34" s="198" t="s">
        <v>21</v>
      </c>
      <c r="E34" s="199" t="s">
        <v>21</v>
      </c>
      <c r="F34" s="156" t="s">
        <v>21</v>
      </c>
      <c r="G34" s="177" t="s">
        <v>21</v>
      </c>
      <c r="H34" s="176" t="s">
        <v>21</v>
      </c>
      <c r="I34" s="151" t="s">
        <v>21</v>
      </c>
      <c r="J34" s="177" t="s">
        <v>21</v>
      </c>
      <c r="K34" s="181"/>
      <c r="L34" s="179" t="s">
        <v>21</v>
      </c>
      <c r="M34" s="179" t="s">
        <v>21</v>
      </c>
      <c r="N34" s="178"/>
      <c r="O34" s="198" t="s">
        <v>22</v>
      </c>
      <c r="P34" s="199" t="s">
        <v>22</v>
      </c>
      <c r="Q34" s="156" t="s">
        <v>22</v>
      </c>
      <c r="R34" s="177" t="s">
        <v>22</v>
      </c>
      <c r="S34" s="176" t="s">
        <v>22</v>
      </c>
      <c r="T34" s="156" t="s">
        <v>22</v>
      </c>
      <c r="U34" s="177" t="s">
        <v>22</v>
      </c>
      <c r="V34" s="181"/>
      <c r="W34" s="179" t="s">
        <v>22</v>
      </c>
      <c r="X34" s="179" t="s">
        <v>22</v>
      </c>
      <c r="Y34" s="178"/>
      <c r="Z34" s="177"/>
      <c r="AA34" s="178"/>
      <c r="AB34" s="180" t="s">
        <v>47</v>
      </c>
      <c r="AC34" s="180"/>
      <c r="AD34" s="181"/>
      <c r="AE34" s="14"/>
      <c r="AF34" s="14"/>
      <c r="AG34" s="14"/>
      <c r="AH34" s="14"/>
      <c r="AI34" s="81"/>
      <c r="AJ34" s="170"/>
      <c r="AK34" s="170"/>
      <c r="AL34" s="160"/>
      <c r="AM34" s="160"/>
      <c r="AN34" s="174"/>
      <c r="AO34" s="175"/>
    </row>
    <row r="35" spans="1:37" s="63" customFormat="1" ht="19.5" customHeight="1">
      <c r="A35" s="205" t="s">
        <v>13</v>
      </c>
      <c r="B35" s="206"/>
      <c r="C35" s="202" t="s">
        <v>51</v>
      </c>
      <c r="D35" s="203" t="s">
        <v>7</v>
      </c>
      <c r="E35" s="119" t="s">
        <v>8</v>
      </c>
      <c r="F35" s="119" t="s">
        <v>9</v>
      </c>
      <c r="G35" s="119" t="s">
        <v>10</v>
      </c>
      <c r="H35" s="120" t="s">
        <v>15</v>
      </c>
      <c r="I35" s="121" t="s">
        <v>12</v>
      </c>
      <c r="J35" s="121" t="s">
        <v>13</v>
      </c>
      <c r="K35" s="121" t="s">
        <v>3</v>
      </c>
      <c r="L35" s="121" t="s">
        <v>15</v>
      </c>
      <c r="M35" s="121" t="s">
        <v>14</v>
      </c>
      <c r="N35" s="204"/>
      <c r="O35" s="203" t="s">
        <v>7</v>
      </c>
      <c r="P35" s="119" t="s">
        <v>8</v>
      </c>
      <c r="Q35" s="119" t="s">
        <v>9</v>
      </c>
      <c r="R35" s="119" t="s">
        <v>10</v>
      </c>
      <c r="S35" s="120" t="s">
        <v>15</v>
      </c>
      <c r="T35" s="122" t="s">
        <v>12</v>
      </c>
      <c r="U35" s="121" t="s">
        <v>13</v>
      </c>
      <c r="V35" s="123" t="s">
        <v>3</v>
      </c>
      <c r="W35" s="123" t="s">
        <v>15</v>
      </c>
      <c r="X35" s="121" t="s">
        <v>16</v>
      </c>
      <c r="Y35" s="123" t="s">
        <v>23</v>
      </c>
      <c r="Z35" s="123" t="s">
        <v>13</v>
      </c>
      <c r="AA35" s="123"/>
      <c r="AB35" s="123" t="s">
        <v>4</v>
      </c>
      <c r="AC35" s="121" t="s">
        <v>17</v>
      </c>
      <c r="AD35" s="123" t="s">
        <v>5</v>
      </c>
      <c r="AE35" s="61"/>
      <c r="AF35" s="61"/>
      <c r="AG35" s="61"/>
      <c r="AH35" s="61"/>
      <c r="AI35" s="94"/>
      <c r="AJ35" s="62"/>
      <c r="AK35" s="62"/>
    </row>
    <row r="36" spans="1:41" ht="19.5" customHeight="1">
      <c r="A36" s="130" t="s">
        <v>40</v>
      </c>
      <c r="B36" s="186"/>
      <c r="C36" s="187"/>
      <c r="D36" s="188">
        <v>0.375</v>
      </c>
      <c r="E36" s="188">
        <v>0.3845601851851852</v>
      </c>
      <c r="F36" s="218" t="s">
        <v>62</v>
      </c>
      <c r="G36" s="190" t="e">
        <f>F36/AJ36</f>
        <v>#VALUE!</v>
      </c>
      <c r="H36" s="14" t="str">
        <f>TEXT(E36-D36,"h:mm:ss")</f>
        <v>0:13:46</v>
      </c>
      <c r="I36" s="78">
        <v>1</v>
      </c>
      <c r="J36" s="79" t="str">
        <f>INDEX(NOM1,MATCH(K36,TIE9,0))</f>
        <v>FRAN</v>
      </c>
      <c r="K36" s="14">
        <f>SMALL(TIE9,I36)</f>
        <v>0.22944444444444445</v>
      </c>
      <c r="L36" s="86">
        <f>K36/24</f>
        <v>0.009560185185185185</v>
      </c>
      <c r="M36" s="105"/>
      <c r="N36" s="81"/>
      <c r="O36" s="188"/>
      <c r="P36" s="188"/>
      <c r="Q36" s="189">
        <v>3.8</v>
      </c>
      <c r="R36" s="190" t="e">
        <f>Q36/AK36</f>
        <v>#DIV/0!</v>
      </c>
      <c r="S36" s="14" t="str">
        <f>TEXT(P36-O36,"h:mm:ss")</f>
        <v>0:00:00</v>
      </c>
      <c r="T36" s="87">
        <v>1</v>
      </c>
      <c r="U36" s="79"/>
      <c r="V36" s="14">
        <f>SMALL(TIE10,T36)</f>
        <v>0</v>
      </c>
      <c r="W36" s="86"/>
      <c r="X36" s="86"/>
      <c r="Y36" s="167">
        <v>1</v>
      </c>
      <c r="Z36" s="79" t="s">
        <v>40</v>
      </c>
      <c r="AA36" s="14" t="e">
        <f>SMALL(TIEMPOTT,Y36)</f>
        <v>#N/A</v>
      </c>
      <c r="AB36" s="90">
        <f>L36</f>
        <v>0.009560185185185185</v>
      </c>
      <c r="AC36" s="90"/>
      <c r="AD36" s="126">
        <v>13</v>
      </c>
      <c r="AE36" s="168"/>
      <c r="AF36" s="168"/>
      <c r="AG36" s="168"/>
      <c r="AH36" s="168"/>
      <c r="AI36" s="169"/>
      <c r="AJ36" s="170">
        <f>((H36-INT(H36))*24)</f>
        <v>0.22944444444444445</v>
      </c>
      <c r="AK36" s="170">
        <f>((S36-INT(S36))*24)</f>
        <v>0</v>
      </c>
      <c r="AL36" s="98">
        <f>VLOOKUP(A36,J36:L40,3,FALSE)</f>
        <v>0.009560185185185185</v>
      </c>
      <c r="AM36" s="98" t="e">
        <f>VLOOKUP(A36,U36:W40,3,FALSE)</f>
        <v>#N/A</v>
      </c>
      <c r="AN36" s="171" t="e">
        <f>AL36+AM36</f>
        <v>#N/A</v>
      </c>
      <c r="AO36" s="170" t="e">
        <f>((AN36-INT(AN36))*24)</f>
        <v>#N/A</v>
      </c>
    </row>
    <row r="37" spans="1:41" s="29" customFormat="1" ht="19.5" customHeight="1">
      <c r="A37" s="130" t="s">
        <v>27</v>
      </c>
      <c r="B37" s="135"/>
      <c r="C37" s="136"/>
      <c r="D37" s="137">
        <v>0.375</v>
      </c>
      <c r="E37" s="137">
        <v>0.38457175925925924</v>
      </c>
      <c r="F37" s="189">
        <v>3.8</v>
      </c>
      <c r="G37" s="190">
        <f>F37/AJ37</f>
        <v>16.541717049576782</v>
      </c>
      <c r="H37" s="14" t="str">
        <f>TEXT(E37-D37,"h:mm:ss")</f>
        <v>0:13:47</v>
      </c>
      <c r="I37" s="78">
        <v>2</v>
      </c>
      <c r="J37" s="79" t="str">
        <f>INDEX(NOM1,MATCH(K37,TIE9,0))</f>
        <v>MANOLO</v>
      </c>
      <c r="K37" s="14">
        <f>SMALL(TIE9,I37)</f>
        <v>0.22972222222222222</v>
      </c>
      <c r="L37" s="86">
        <f>K37/24</f>
        <v>0.009571759259259259</v>
      </c>
      <c r="M37" s="106">
        <f>L37-L36</f>
        <v>1.157407407407357E-05</v>
      </c>
      <c r="N37" s="81"/>
      <c r="O37" s="137"/>
      <c r="P37" s="137"/>
      <c r="Q37" s="189">
        <v>3.8</v>
      </c>
      <c r="R37" s="190" t="e">
        <f>Q37/AK37</f>
        <v>#DIV/0!</v>
      </c>
      <c r="S37" s="14" t="str">
        <f>TEXT(P37-O37,"h:mm:ss")</f>
        <v>0:00:00</v>
      </c>
      <c r="T37" s="87">
        <v>2</v>
      </c>
      <c r="U37" s="79"/>
      <c r="V37" s="14">
        <f>SMALL(TIE10,T37)</f>
        <v>0</v>
      </c>
      <c r="W37" s="86"/>
      <c r="X37" s="86"/>
      <c r="Y37" s="89">
        <v>2</v>
      </c>
      <c r="Z37" s="79" t="s">
        <v>27</v>
      </c>
      <c r="AA37" s="14" t="e">
        <f>SMALL(TIEMPOTT,Y37)</f>
        <v>#N/A</v>
      </c>
      <c r="AB37" s="90">
        <f>L37</f>
        <v>0.009571759259259259</v>
      </c>
      <c r="AC37" s="90"/>
      <c r="AD37" s="126">
        <v>12.5</v>
      </c>
      <c r="AE37" s="14"/>
      <c r="AF37" s="14"/>
      <c r="AG37" s="14"/>
      <c r="AH37" s="14"/>
      <c r="AI37" s="81"/>
      <c r="AJ37" s="170">
        <f>((H37-INT(H37))*24)</f>
        <v>0.22972222222222222</v>
      </c>
      <c r="AK37" s="170">
        <f>((S37-INT(S37))*24)</f>
        <v>0</v>
      </c>
      <c r="AL37" s="98">
        <f>VLOOKUP(A37,J36:L40,3,FALSE)</f>
        <v>0.009571759259259259</v>
      </c>
      <c r="AM37" s="98" t="e">
        <f>VLOOKUP(A37,U36:W40,3,FALSE)</f>
        <v>#N/A</v>
      </c>
      <c r="AN37" s="171" t="e">
        <f>AL37+AM37</f>
        <v>#N/A</v>
      </c>
      <c r="AO37" s="170" t="e">
        <f>((AN37-INT(AN37))*24)</f>
        <v>#N/A</v>
      </c>
    </row>
    <row r="38" spans="1:41" ht="19.5" customHeight="1">
      <c r="A38" s="130" t="s">
        <v>59</v>
      </c>
      <c r="B38" s="186"/>
      <c r="C38" s="187"/>
      <c r="D38" s="188">
        <v>0.375</v>
      </c>
      <c r="E38" s="188">
        <v>0.3881365740740741</v>
      </c>
      <c r="F38" s="189">
        <v>3.8</v>
      </c>
      <c r="G38" s="190">
        <f>F38/AJ38</f>
        <v>12.052863436123346</v>
      </c>
      <c r="H38" s="14" t="str">
        <f>TEXT(E38-D38,"h:mm:ss")</f>
        <v>0:18:55</v>
      </c>
      <c r="I38" s="78">
        <v>3</v>
      </c>
      <c r="J38" s="79" t="str">
        <f>INDEX(NOM1,MATCH(K38,TIE9,0))</f>
        <v>MANOLO</v>
      </c>
      <c r="K38" s="14">
        <f>SMALL(TIE9,I38)</f>
        <v>0.22972222222222222</v>
      </c>
      <c r="L38" s="86">
        <f>K38/24</f>
        <v>0.009571759259259259</v>
      </c>
      <c r="M38" s="106">
        <f>L38-L36</f>
        <v>1.157407407407357E-05</v>
      </c>
      <c r="N38" s="81"/>
      <c r="O38" s="188"/>
      <c r="P38" s="188"/>
      <c r="Q38" s="189">
        <v>3.8</v>
      </c>
      <c r="R38" s="190" t="e">
        <f>Q38/AK38</f>
        <v>#DIV/0!</v>
      </c>
      <c r="S38" s="14" t="str">
        <f>TEXT(P38-O38,"h:mm:ss")</f>
        <v>0:00:00</v>
      </c>
      <c r="T38" s="87">
        <v>3</v>
      </c>
      <c r="U38" s="79"/>
      <c r="V38" s="14">
        <f>SMALL(TIE10,T38)</f>
        <v>0</v>
      </c>
      <c r="W38" s="86"/>
      <c r="X38" s="86"/>
      <c r="Y38" s="167">
        <v>3</v>
      </c>
      <c r="Z38" s="79"/>
      <c r="AA38" s="14" t="e">
        <f>SMALL(TIEMPOTT,Y38)</f>
        <v>#N/A</v>
      </c>
      <c r="AB38" s="90"/>
      <c r="AC38" s="90"/>
      <c r="AD38" s="126"/>
      <c r="AE38" s="168"/>
      <c r="AF38" s="168"/>
      <c r="AG38" s="168"/>
      <c r="AH38" s="168"/>
      <c r="AI38" s="169"/>
      <c r="AJ38" s="170">
        <f>((H38-INT(H38))*24)</f>
        <v>0.3152777777777778</v>
      </c>
      <c r="AK38" s="170">
        <f>((S38-INT(S38))*24)</f>
        <v>0</v>
      </c>
      <c r="AL38" s="98">
        <f>VLOOKUP(A38,J36:L40,3,FALSE)</f>
        <v>0.013136574074074077</v>
      </c>
      <c r="AM38" s="98" t="e">
        <f>VLOOKUP(A38,U36:W40,3,FALSE)</f>
        <v>#N/A</v>
      </c>
      <c r="AN38" s="171" t="e">
        <f>AL38+AM38</f>
        <v>#N/A</v>
      </c>
      <c r="AO38" s="170" t="e">
        <f>((AN38-INT(AN38))*24)</f>
        <v>#N/A</v>
      </c>
    </row>
    <row r="39" spans="1:41" ht="19.5" customHeight="1">
      <c r="A39" s="130" t="s">
        <v>60</v>
      </c>
      <c r="B39" s="186"/>
      <c r="C39" s="187"/>
      <c r="D39" s="137">
        <v>0.375</v>
      </c>
      <c r="E39" s="137">
        <v>0.38457175925925924</v>
      </c>
      <c r="F39" s="189">
        <v>3.8</v>
      </c>
      <c r="G39" s="190">
        <f>F39/AJ39</f>
        <v>16.541717049576782</v>
      </c>
      <c r="H39" s="14" t="str">
        <f>TEXT(E39-D39,"h:mm:ss")</f>
        <v>0:13:47</v>
      </c>
      <c r="I39" s="78">
        <v>4</v>
      </c>
      <c r="J39" s="79" t="str">
        <f>INDEX(NOM1,MATCH(K39,TIE9,0))</f>
        <v>JUAN</v>
      </c>
      <c r="K39" s="14">
        <f>SMALL(TIE9,I39)</f>
        <v>0.25166666666666665</v>
      </c>
      <c r="L39" s="86">
        <f>K39/24</f>
        <v>0.010486111111111111</v>
      </c>
      <c r="M39" s="106">
        <f>L39-L36</f>
        <v>0.0009259259259259255</v>
      </c>
      <c r="N39" s="81"/>
      <c r="O39" s="137"/>
      <c r="P39" s="137"/>
      <c r="Q39" s="189">
        <v>3.8</v>
      </c>
      <c r="R39" s="190" t="e">
        <f>Q39/AK39</f>
        <v>#DIV/0!</v>
      </c>
      <c r="S39" s="14" t="str">
        <f>TEXT(P39-O39,"h:mm:ss")</f>
        <v>0:00:00</v>
      </c>
      <c r="T39" s="87">
        <v>4</v>
      </c>
      <c r="U39" s="79"/>
      <c r="V39" s="14">
        <f>SMALL(TIE10,T39)</f>
        <v>0</v>
      </c>
      <c r="W39" s="86"/>
      <c r="X39" s="86"/>
      <c r="Y39" s="167">
        <v>4</v>
      </c>
      <c r="Z39" s="79"/>
      <c r="AA39" s="14" t="e">
        <f>SMALL(TIEMPOTT,Y39)</f>
        <v>#N/A</v>
      </c>
      <c r="AB39" s="90"/>
      <c r="AC39" s="90"/>
      <c r="AD39" s="126"/>
      <c r="AE39" s="168"/>
      <c r="AF39" s="168"/>
      <c r="AG39" s="168"/>
      <c r="AH39" s="168"/>
      <c r="AI39" s="169"/>
      <c r="AJ39" s="170">
        <f>((H39-INT(H39))*24)</f>
        <v>0.22972222222222222</v>
      </c>
      <c r="AK39" s="170">
        <f>((S39-INT(S39))*24)</f>
        <v>0</v>
      </c>
      <c r="AL39" s="98" t="e">
        <f>VLOOKUP(A39,J23:L40,3,FALSE)</f>
        <v>#N/A</v>
      </c>
      <c r="AM39" s="98" t="e">
        <f>VLOOKUP(A39,U36:W40,3,FALSE)</f>
        <v>#N/A</v>
      </c>
      <c r="AN39" s="171" t="e">
        <f>AL39+AM39</f>
        <v>#N/A</v>
      </c>
      <c r="AO39" s="170" t="e">
        <f>((AN39-INT(AN39))*24)</f>
        <v>#N/A</v>
      </c>
    </row>
    <row r="40" spans="1:41" s="29" customFormat="1" ht="19.5" customHeight="1">
      <c r="A40" s="130" t="s">
        <v>61</v>
      </c>
      <c r="B40" s="186"/>
      <c r="C40" s="187"/>
      <c r="D40" s="188">
        <v>0.375</v>
      </c>
      <c r="E40" s="188">
        <v>0.38548611111111114</v>
      </c>
      <c r="F40" s="218" t="s">
        <v>62</v>
      </c>
      <c r="G40" s="190" t="e">
        <f>F40/AJ40</f>
        <v>#VALUE!</v>
      </c>
      <c r="H40" s="14" t="str">
        <f>TEXT(E40-D40,"h:mm:ss")</f>
        <v>0:15:06</v>
      </c>
      <c r="I40" s="78">
        <v>5</v>
      </c>
      <c r="J40" s="79" t="str">
        <f>INDEX(NOM1,MATCH(K40,TIE9,0))</f>
        <v>RAFA GIMENEZ</v>
      </c>
      <c r="K40" s="14">
        <f>SMALL(TIE9,I40)</f>
        <v>0.3152777777777778</v>
      </c>
      <c r="L40" s="86">
        <f>K40/24</f>
        <v>0.013136574074074077</v>
      </c>
      <c r="M40" s="106">
        <f>L40-L36</f>
        <v>0.003576388888888891</v>
      </c>
      <c r="N40" s="81"/>
      <c r="O40" s="188"/>
      <c r="P40" s="188"/>
      <c r="Q40" s="189">
        <v>3.8</v>
      </c>
      <c r="R40" s="190" t="e">
        <f>Q40/AK40</f>
        <v>#DIV/0!</v>
      </c>
      <c r="S40" s="14" t="str">
        <f>TEXT(P40-O40,"h:mm:ss")</f>
        <v>0:00:00</v>
      </c>
      <c r="T40" s="87">
        <v>5</v>
      </c>
      <c r="U40" s="79"/>
      <c r="V40" s="14">
        <f>SMALL(TIE10,T40)</f>
        <v>0</v>
      </c>
      <c r="W40" s="86"/>
      <c r="X40" s="86"/>
      <c r="Y40" s="167">
        <v>5</v>
      </c>
      <c r="Z40" s="79"/>
      <c r="AA40" s="14" t="e">
        <f>SMALL(TIEMPOTT,Y40)</f>
        <v>#N/A</v>
      </c>
      <c r="AB40" s="90"/>
      <c r="AC40" s="90"/>
      <c r="AD40" s="126"/>
      <c r="AE40" s="168"/>
      <c r="AF40" s="168"/>
      <c r="AG40" s="168"/>
      <c r="AH40" s="168"/>
      <c r="AI40" s="169"/>
      <c r="AJ40" s="170">
        <f>((H40-INT(H40))*24)</f>
        <v>0.25166666666666665</v>
      </c>
      <c r="AK40" s="170">
        <f>((S40-INT(S40))*24)</f>
        <v>0</v>
      </c>
      <c r="AL40" s="98">
        <f>VLOOKUP(A40,J36:L40,3,FALSE)</f>
        <v>0.010486111111111111</v>
      </c>
      <c r="AM40" s="98" t="e">
        <f>VLOOKUP(A40,U36:W40,3,FALSE)</f>
        <v>#N/A</v>
      </c>
      <c r="AN40" s="171" t="e">
        <f>AL40+AM40</f>
        <v>#N/A</v>
      </c>
      <c r="AO40" s="170" t="e">
        <f>((AN40-INT(AN40))*24)</f>
        <v>#N/A</v>
      </c>
    </row>
    <row r="41" spans="1:37" ht="19.5" customHeight="1">
      <c r="A41" s="9"/>
      <c r="B41" s="10"/>
      <c r="C41" s="9"/>
      <c r="D41" s="11"/>
      <c r="E41" s="11"/>
      <c r="F41" s="12"/>
      <c r="G41" s="12"/>
      <c r="H41" s="13"/>
      <c r="I41" s="13"/>
      <c r="J41" s="13"/>
      <c r="K41" s="13"/>
      <c r="L41" s="13"/>
      <c r="M41" s="107"/>
      <c r="N41" s="110"/>
      <c r="O41" s="26"/>
      <c r="P41" s="11"/>
      <c r="Q41" s="12"/>
      <c r="R41" s="12"/>
      <c r="S41" s="100"/>
      <c r="T41" s="72"/>
      <c r="U41" s="7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14"/>
      <c r="AJ41" s="16"/>
      <c r="AK41" s="16"/>
    </row>
    <row r="42" spans="1:37" ht="19.5" customHeight="1">
      <c r="A42" s="9"/>
      <c r="B42" s="10"/>
      <c r="C42" s="9"/>
      <c r="D42" s="11"/>
      <c r="E42" s="11"/>
      <c r="F42" s="12"/>
      <c r="G42" s="12"/>
      <c r="H42" s="13"/>
      <c r="I42" s="13"/>
      <c r="J42" s="13"/>
      <c r="K42" s="13"/>
      <c r="L42" s="13"/>
      <c r="M42" s="107"/>
      <c r="N42" s="110"/>
      <c r="O42" s="26"/>
      <c r="P42" s="11"/>
      <c r="Q42" s="12"/>
      <c r="R42" s="12"/>
      <c r="S42" s="100"/>
      <c r="T42" s="72"/>
      <c r="U42" s="7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14"/>
      <c r="AJ42" s="16"/>
      <c r="AK42" s="16"/>
    </row>
    <row r="43" spans="1:37" s="29" customFormat="1" ht="19.5" customHeight="1">
      <c r="A43" s="24"/>
      <c r="B43" s="25"/>
      <c r="C43" s="24"/>
      <c r="D43" s="26"/>
      <c r="E43" s="26"/>
      <c r="F43" s="27"/>
      <c r="G43" s="27"/>
      <c r="H43" s="28"/>
      <c r="I43" s="28"/>
      <c r="J43" s="28"/>
      <c r="K43" s="28"/>
      <c r="L43" s="28"/>
      <c r="M43" s="108"/>
      <c r="N43" s="111"/>
      <c r="O43" s="26"/>
      <c r="P43" s="26"/>
      <c r="Q43" s="27"/>
      <c r="R43" s="27"/>
      <c r="S43" s="103"/>
      <c r="T43" s="73"/>
      <c r="U43" s="74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115"/>
      <c r="AJ43" s="32"/>
      <c r="AK43" s="32"/>
    </row>
    <row r="44" spans="1:37" ht="19.5" customHeight="1">
      <c r="A44" s="9"/>
      <c r="B44" s="10"/>
      <c r="C44" s="9"/>
      <c r="D44" s="11"/>
      <c r="E44" s="11"/>
      <c r="F44" s="12"/>
      <c r="G44" s="12"/>
      <c r="H44" s="13"/>
      <c r="I44" s="13"/>
      <c r="J44" s="13"/>
      <c r="K44" s="13"/>
      <c r="L44" s="13"/>
      <c r="M44" s="107"/>
      <c r="N44" s="110"/>
      <c r="O44" s="26"/>
      <c r="P44" s="11"/>
      <c r="Q44" s="12"/>
      <c r="R44" s="12"/>
      <c r="S44" s="100"/>
      <c r="T44" s="72"/>
      <c r="U44" s="7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14"/>
      <c r="AJ44" s="16"/>
      <c r="AK44" s="16"/>
    </row>
    <row r="45" spans="1:37" ht="19.5" customHeight="1">
      <c r="A45" s="9"/>
      <c r="B45" s="10"/>
      <c r="C45" s="9"/>
      <c r="D45" s="11"/>
      <c r="E45" s="11"/>
      <c r="F45" s="12"/>
      <c r="G45" s="12"/>
      <c r="H45" s="13"/>
      <c r="I45" s="13"/>
      <c r="J45" s="13"/>
      <c r="K45" s="13"/>
      <c r="L45" s="13"/>
      <c r="M45" s="107"/>
      <c r="N45" s="110"/>
      <c r="O45" s="26"/>
      <c r="P45" s="11"/>
      <c r="Q45" s="12"/>
      <c r="R45" s="12"/>
      <c r="S45" s="100"/>
      <c r="T45" s="72"/>
      <c r="U45" s="7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14"/>
      <c r="AJ45" s="16"/>
      <c r="AK45" s="16"/>
    </row>
    <row r="46" spans="1:37" ht="19.5" customHeight="1">
      <c r="A46" s="9"/>
      <c r="B46" s="10"/>
      <c r="C46" s="9"/>
      <c r="D46" s="11"/>
      <c r="E46" s="11"/>
      <c r="F46" s="12"/>
      <c r="G46" s="12"/>
      <c r="H46" s="13"/>
      <c r="I46" s="13"/>
      <c r="J46" s="13"/>
      <c r="K46" s="13"/>
      <c r="L46" s="13"/>
      <c r="M46" s="107"/>
      <c r="N46" s="110"/>
      <c r="O46" s="26"/>
      <c r="P46" s="11"/>
      <c r="Q46" s="12"/>
      <c r="R46" s="12"/>
      <c r="S46" s="100"/>
      <c r="T46" s="72"/>
      <c r="U46" s="7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14"/>
      <c r="AJ46" s="16"/>
      <c r="AK46" s="16"/>
    </row>
    <row r="47" spans="1:37" ht="19.5" customHeight="1">
      <c r="A47" s="9"/>
      <c r="B47" s="10"/>
      <c r="C47" s="9"/>
      <c r="D47" s="11"/>
      <c r="E47" s="11"/>
      <c r="F47" s="12"/>
      <c r="G47" s="12"/>
      <c r="H47" s="13"/>
      <c r="I47" s="13"/>
      <c r="J47" s="13"/>
      <c r="K47" s="13"/>
      <c r="L47" s="13"/>
      <c r="M47" s="107"/>
      <c r="N47" s="110"/>
      <c r="O47" s="26"/>
      <c r="P47" s="11"/>
      <c r="Q47" s="12"/>
      <c r="R47" s="12"/>
      <c r="S47" s="100"/>
      <c r="T47" s="72"/>
      <c r="U47" s="7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14"/>
      <c r="AJ47" s="16"/>
      <c r="AK47" s="16"/>
    </row>
    <row r="48" spans="1:37" ht="19.5" customHeight="1">
      <c r="A48" s="9"/>
      <c r="B48" s="10"/>
      <c r="C48" s="9"/>
      <c r="D48" s="11"/>
      <c r="E48" s="11"/>
      <c r="F48" s="12"/>
      <c r="G48" s="12"/>
      <c r="H48" s="13"/>
      <c r="I48" s="13"/>
      <c r="J48" s="13"/>
      <c r="K48" s="13"/>
      <c r="L48" s="13"/>
      <c r="M48" s="107"/>
      <c r="N48" s="110"/>
      <c r="O48" s="26"/>
      <c r="P48" s="11"/>
      <c r="Q48" s="12"/>
      <c r="R48" s="12"/>
      <c r="S48" s="100"/>
      <c r="T48" s="72"/>
      <c r="U48" s="7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14"/>
      <c r="AJ48" s="16"/>
      <c r="AK48" s="16"/>
    </row>
    <row r="49" spans="1:37" ht="19.5" customHeight="1">
      <c r="A49" s="9"/>
      <c r="B49" s="10"/>
      <c r="C49" s="9"/>
      <c r="D49" s="11"/>
      <c r="E49" s="11"/>
      <c r="F49" s="12"/>
      <c r="G49" s="12"/>
      <c r="H49" s="13"/>
      <c r="I49" s="13"/>
      <c r="J49" s="13"/>
      <c r="K49" s="13"/>
      <c r="L49" s="13"/>
      <c r="M49" s="107"/>
      <c r="N49" s="110"/>
      <c r="O49" s="26"/>
      <c r="P49" s="11"/>
      <c r="Q49" s="12"/>
      <c r="R49" s="12"/>
      <c r="S49" s="100"/>
      <c r="T49" s="72"/>
      <c r="U49" s="7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14"/>
      <c r="AJ49" s="16"/>
      <c r="AK49" s="16"/>
    </row>
    <row r="50" spans="1:37" ht="19.5" customHeight="1">
      <c r="A50" s="9"/>
      <c r="B50" s="10"/>
      <c r="C50" s="9"/>
      <c r="D50" s="11"/>
      <c r="E50" s="11"/>
      <c r="F50" s="12"/>
      <c r="G50" s="12"/>
      <c r="H50" s="13"/>
      <c r="I50" s="13"/>
      <c r="J50" s="13"/>
      <c r="K50" s="13"/>
      <c r="L50" s="13"/>
      <c r="M50" s="107"/>
      <c r="N50" s="110"/>
      <c r="O50" s="26"/>
      <c r="P50" s="11"/>
      <c r="Q50" s="12"/>
      <c r="R50" s="12"/>
      <c r="S50" s="100"/>
      <c r="T50" s="72"/>
      <c r="U50" s="7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14"/>
      <c r="AJ50" s="16"/>
      <c r="AK50" s="16"/>
    </row>
    <row r="51" spans="1:37" ht="19.5" customHeight="1">
      <c r="A51" s="9"/>
      <c r="B51" s="15"/>
      <c r="C51" s="9"/>
      <c r="D51" s="11"/>
      <c r="E51" s="11"/>
      <c r="F51" s="12"/>
      <c r="G51" s="12"/>
      <c r="H51" s="13"/>
      <c r="I51" s="13"/>
      <c r="J51" s="13"/>
      <c r="K51" s="13"/>
      <c r="L51" s="13"/>
      <c r="M51" s="13"/>
      <c r="N51" s="110"/>
      <c r="O51" s="26"/>
      <c r="P51" s="11"/>
      <c r="Q51" s="12"/>
      <c r="R51" s="12"/>
      <c r="S51" s="100"/>
      <c r="T51" s="72"/>
      <c r="U51" s="7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14"/>
      <c r="AJ51" s="16"/>
      <c r="AK51" s="16"/>
    </row>
    <row r="52" spans="1:37" ht="19.5" customHeight="1">
      <c r="A52" s="9"/>
      <c r="B52" s="10"/>
      <c r="C52" s="9"/>
      <c r="D52" s="11"/>
      <c r="E52" s="11"/>
      <c r="F52" s="12"/>
      <c r="G52" s="12"/>
      <c r="H52" s="13"/>
      <c r="I52" s="13"/>
      <c r="J52" s="13"/>
      <c r="K52" s="13"/>
      <c r="L52" s="13"/>
      <c r="M52" s="13"/>
      <c r="N52" s="110"/>
      <c r="O52" s="26"/>
      <c r="P52" s="11"/>
      <c r="Q52" s="12"/>
      <c r="R52" s="12"/>
      <c r="S52" s="100"/>
      <c r="T52" s="72"/>
      <c r="U52" s="7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14"/>
      <c r="AJ52" s="16"/>
      <c r="AK52" s="16"/>
    </row>
    <row r="53" spans="1:37" ht="19.5" customHeight="1">
      <c r="A53" s="9"/>
      <c r="B53" s="10"/>
      <c r="C53" s="9"/>
      <c r="D53" s="11"/>
      <c r="E53" s="11"/>
      <c r="F53" s="12"/>
      <c r="G53" s="12"/>
      <c r="H53" s="13"/>
      <c r="I53" s="13"/>
      <c r="J53" s="13"/>
      <c r="K53" s="13"/>
      <c r="L53" s="13"/>
      <c r="M53" s="13"/>
      <c r="N53" s="110"/>
      <c r="O53" s="26"/>
      <c r="P53" s="11"/>
      <c r="Q53" s="12"/>
      <c r="R53" s="12"/>
      <c r="S53" s="100"/>
      <c r="T53" s="72"/>
      <c r="U53" s="7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14"/>
      <c r="AJ53" s="16"/>
      <c r="AK53" s="16"/>
    </row>
    <row r="54" spans="1:37" s="29" customFormat="1" ht="19.5" customHeight="1">
      <c r="A54" s="24"/>
      <c r="B54" s="25"/>
      <c r="C54" s="24"/>
      <c r="D54" s="26"/>
      <c r="E54" s="26"/>
      <c r="F54" s="27"/>
      <c r="G54" s="27"/>
      <c r="H54" s="28"/>
      <c r="I54" s="28"/>
      <c r="J54" s="28"/>
      <c r="K54" s="28"/>
      <c r="L54" s="28"/>
      <c r="M54" s="28"/>
      <c r="N54" s="111"/>
      <c r="O54" s="26"/>
      <c r="P54" s="26"/>
      <c r="Q54" s="27"/>
      <c r="R54" s="27"/>
      <c r="S54" s="103"/>
      <c r="T54" s="73"/>
      <c r="U54" s="74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115"/>
      <c r="AJ54" s="32"/>
      <c r="AK54" s="32"/>
    </row>
    <row r="55" spans="1:37" ht="19.5" customHeight="1">
      <c r="A55" s="9"/>
      <c r="B55" s="10"/>
      <c r="C55" s="9"/>
      <c r="D55" s="11"/>
      <c r="E55" s="11"/>
      <c r="F55" s="12"/>
      <c r="G55" s="12"/>
      <c r="H55" s="13"/>
      <c r="I55" s="13"/>
      <c r="J55" s="13"/>
      <c r="K55" s="13"/>
      <c r="L55" s="13"/>
      <c r="M55" s="13"/>
      <c r="N55" s="110"/>
      <c r="O55" s="26"/>
      <c r="P55" s="11"/>
      <c r="Q55" s="12"/>
      <c r="R55" s="12"/>
      <c r="S55" s="100"/>
      <c r="T55" s="72"/>
      <c r="U55" s="7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14"/>
      <c r="AJ55" s="16"/>
      <c r="AK55" s="16"/>
    </row>
    <row r="56" spans="1:37" ht="19.5" customHeight="1">
      <c r="A56" s="9"/>
      <c r="B56" s="10"/>
      <c r="C56" s="9"/>
      <c r="D56" s="11"/>
      <c r="E56" s="11"/>
      <c r="F56" s="12"/>
      <c r="G56" s="12"/>
      <c r="H56" s="13"/>
      <c r="I56" s="13"/>
      <c r="J56" s="13"/>
      <c r="K56" s="13"/>
      <c r="L56" s="13"/>
      <c r="M56" s="13"/>
      <c r="N56" s="110"/>
      <c r="O56" s="26"/>
      <c r="P56" s="11"/>
      <c r="Q56" s="12"/>
      <c r="R56" s="12"/>
      <c r="S56" s="100"/>
      <c r="T56" s="72"/>
      <c r="U56" s="7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14"/>
      <c r="AJ56" s="16"/>
      <c r="AK56" s="16"/>
    </row>
    <row r="57" spans="1:37" s="29" customFormat="1" ht="19.5" customHeight="1">
      <c r="A57" s="24"/>
      <c r="B57" s="30"/>
      <c r="C57" s="24"/>
      <c r="D57" s="26"/>
      <c r="E57" s="26"/>
      <c r="F57" s="27"/>
      <c r="G57" s="27"/>
      <c r="H57" s="28"/>
      <c r="I57" s="28"/>
      <c r="J57" s="28"/>
      <c r="K57" s="28"/>
      <c r="L57" s="28"/>
      <c r="M57" s="28"/>
      <c r="N57" s="111"/>
      <c r="O57" s="26"/>
      <c r="P57" s="26"/>
      <c r="Q57" s="27"/>
      <c r="R57" s="27"/>
      <c r="S57" s="101"/>
      <c r="T57" s="37"/>
      <c r="U57" s="74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115"/>
      <c r="AJ57" s="32"/>
      <c r="AK57" s="32"/>
    </row>
    <row r="58" spans="1:37" s="29" customFormat="1" ht="19.5" customHeight="1">
      <c r="A58" s="24"/>
      <c r="B58" s="25"/>
      <c r="C58" s="24"/>
      <c r="D58" s="26"/>
      <c r="E58" s="26"/>
      <c r="F58" s="27"/>
      <c r="G58" s="27"/>
      <c r="H58" s="28"/>
      <c r="I58" s="28"/>
      <c r="J58" s="28"/>
      <c r="K58" s="28"/>
      <c r="L58" s="28"/>
      <c r="M58" s="28"/>
      <c r="N58" s="111"/>
      <c r="O58" s="26"/>
      <c r="P58" s="26"/>
      <c r="Q58" s="27"/>
      <c r="R58" s="27"/>
      <c r="S58" s="101"/>
      <c r="T58" s="37"/>
      <c r="U58" s="74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115"/>
      <c r="AJ58" s="32"/>
      <c r="AK58" s="32"/>
    </row>
    <row r="59" spans="1:37" s="172" customFormat="1" ht="19.5" customHeight="1">
      <c r="A59" s="207"/>
      <c r="B59" s="208"/>
      <c r="C59" s="207"/>
      <c r="D59" s="209"/>
      <c r="E59" s="209"/>
      <c r="F59" s="210"/>
      <c r="G59" s="210"/>
      <c r="H59" s="211"/>
      <c r="I59" s="211"/>
      <c r="J59" s="211"/>
      <c r="K59" s="211"/>
      <c r="L59" s="211"/>
      <c r="M59" s="211"/>
      <c r="N59" s="212"/>
      <c r="O59" s="26"/>
      <c r="P59" s="209"/>
      <c r="Q59" s="210"/>
      <c r="R59" s="210"/>
      <c r="S59" s="182"/>
      <c r="T59" s="183"/>
      <c r="U59" s="74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84"/>
      <c r="AJ59" s="185"/>
      <c r="AK59" s="185"/>
    </row>
    <row r="60" spans="1:37" ht="19.5" customHeight="1">
      <c r="A60" s="9"/>
      <c r="B60" s="10"/>
      <c r="C60" s="9"/>
      <c r="D60" s="11"/>
      <c r="E60" s="11"/>
      <c r="F60" s="12"/>
      <c r="G60" s="12"/>
      <c r="H60" s="13"/>
      <c r="I60" s="13"/>
      <c r="J60" s="13"/>
      <c r="K60" s="13"/>
      <c r="L60" s="13"/>
      <c r="M60" s="13"/>
      <c r="N60" s="110"/>
      <c r="O60" s="26"/>
      <c r="P60" s="11"/>
      <c r="Q60" s="12"/>
      <c r="R60" s="12"/>
      <c r="S60" s="99"/>
      <c r="T60" s="36"/>
      <c r="U60" s="7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14"/>
      <c r="AJ60" s="16"/>
      <c r="AK60" s="16"/>
    </row>
    <row r="61" spans="1:37" ht="19.5" customHeight="1">
      <c r="A61" s="9"/>
      <c r="B61" s="10"/>
      <c r="C61" s="9"/>
      <c r="D61" s="11"/>
      <c r="E61" s="11"/>
      <c r="F61" s="12"/>
      <c r="G61" s="12"/>
      <c r="H61" s="13"/>
      <c r="I61" s="13"/>
      <c r="J61" s="13"/>
      <c r="K61" s="13"/>
      <c r="L61" s="13"/>
      <c r="M61" s="13"/>
      <c r="N61" s="110"/>
      <c r="O61" s="26"/>
      <c r="P61" s="11"/>
      <c r="Q61" s="12"/>
      <c r="R61" s="12"/>
      <c r="S61" s="10"/>
      <c r="T61" s="36"/>
      <c r="U61" s="7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14"/>
      <c r="AJ61" s="16"/>
      <c r="AK61" s="16"/>
    </row>
    <row r="62" spans="1:37" ht="19.5" customHeight="1">
      <c r="A62" s="9"/>
      <c r="B62" s="10"/>
      <c r="C62" s="9"/>
      <c r="D62" s="11"/>
      <c r="E62" s="11"/>
      <c r="F62" s="12"/>
      <c r="G62" s="12"/>
      <c r="H62" s="13"/>
      <c r="I62" s="13"/>
      <c r="J62" s="13"/>
      <c r="K62" s="13"/>
      <c r="L62" s="13"/>
      <c r="M62" s="13"/>
      <c r="N62" s="110"/>
      <c r="O62" s="26"/>
      <c r="P62" s="11"/>
      <c r="Q62" s="12"/>
      <c r="R62" s="12"/>
      <c r="S62" s="10"/>
      <c r="T62" s="36"/>
      <c r="U62" s="7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14"/>
      <c r="AJ62" s="16"/>
      <c r="AK62" s="16"/>
    </row>
    <row r="63" spans="1:37" ht="19.5" customHeight="1">
      <c r="A63" s="9"/>
      <c r="B63" s="10"/>
      <c r="C63" s="9"/>
      <c r="D63" s="11"/>
      <c r="E63" s="11"/>
      <c r="F63" s="12"/>
      <c r="G63" s="12"/>
      <c r="H63" s="13"/>
      <c r="I63" s="13"/>
      <c r="J63" s="13"/>
      <c r="K63" s="13"/>
      <c r="L63" s="13"/>
      <c r="M63" s="13"/>
      <c r="N63" s="110"/>
      <c r="O63" s="26"/>
      <c r="P63" s="11"/>
      <c r="Q63" s="12"/>
      <c r="R63" s="12"/>
      <c r="S63" s="10"/>
      <c r="T63" s="36"/>
      <c r="U63" s="7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14"/>
      <c r="AJ63" s="16"/>
      <c r="AK63" s="16"/>
    </row>
    <row r="64" spans="1:37" ht="19.5" customHeight="1">
      <c r="A64" s="9"/>
      <c r="B64" s="10"/>
      <c r="C64" s="9"/>
      <c r="D64" s="11"/>
      <c r="E64" s="11"/>
      <c r="F64" s="12"/>
      <c r="G64" s="12"/>
      <c r="H64" s="13"/>
      <c r="I64" s="13"/>
      <c r="J64" s="13"/>
      <c r="K64" s="13"/>
      <c r="L64" s="13"/>
      <c r="M64" s="13"/>
      <c r="N64" s="110"/>
      <c r="O64" s="26"/>
      <c r="P64" s="11"/>
      <c r="Q64" s="12"/>
      <c r="R64" s="12"/>
      <c r="S64" s="10"/>
      <c r="T64" s="36"/>
      <c r="U64" s="7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14"/>
      <c r="AJ64" s="16"/>
      <c r="AK64" s="16"/>
    </row>
    <row r="65" spans="1:37" ht="19.5" customHeight="1">
      <c r="A65" s="9"/>
      <c r="B65" s="10"/>
      <c r="C65" s="9"/>
      <c r="D65" s="11"/>
      <c r="E65" s="11"/>
      <c r="F65" s="12"/>
      <c r="G65" s="12"/>
      <c r="H65" s="13"/>
      <c r="I65" s="13"/>
      <c r="J65" s="13"/>
      <c r="K65" s="13"/>
      <c r="L65" s="13"/>
      <c r="M65" s="13"/>
      <c r="N65" s="110"/>
      <c r="O65" s="26"/>
      <c r="P65" s="11"/>
      <c r="Q65" s="12"/>
      <c r="R65" s="12"/>
      <c r="S65" s="10"/>
      <c r="T65" s="36"/>
      <c r="U65" s="7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14"/>
      <c r="AJ65" s="16"/>
      <c r="AK65" s="16"/>
    </row>
    <row r="66" spans="1:37" ht="19.5" customHeight="1">
      <c r="A66" s="9"/>
      <c r="B66" s="10"/>
      <c r="C66" s="9"/>
      <c r="D66" s="11"/>
      <c r="E66" s="11"/>
      <c r="F66" s="12"/>
      <c r="G66" s="12"/>
      <c r="H66" s="13"/>
      <c r="I66" s="13"/>
      <c r="J66" s="13"/>
      <c r="K66" s="13"/>
      <c r="L66" s="13"/>
      <c r="M66" s="13"/>
      <c r="N66" s="110"/>
      <c r="O66" s="26"/>
      <c r="P66" s="11"/>
      <c r="Q66" s="12"/>
      <c r="R66" s="12"/>
      <c r="S66" s="10"/>
      <c r="T66" s="36"/>
      <c r="U66" s="7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14"/>
      <c r="AJ66" s="16"/>
      <c r="AK66" s="16"/>
    </row>
    <row r="67" spans="1:37" ht="19.5" customHeight="1">
      <c r="A67" s="9"/>
      <c r="B67" s="10"/>
      <c r="C67" s="9"/>
      <c r="D67" s="11"/>
      <c r="E67" s="11"/>
      <c r="F67" s="12"/>
      <c r="G67" s="12"/>
      <c r="H67" s="13"/>
      <c r="I67" s="13"/>
      <c r="J67" s="13"/>
      <c r="K67" s="13"/>
      <c r="L67" s="13"/>
      <c r="M67" s="13"/>
      <c r="N67" s="110"/>
      <c r="O67" s="26"/>
      <c r="P67" s="11"/>
      <c r="Q67" s="12"/>
      <c r="R67" s="12"/>
      <c r="S67" s="10"/>
      <c r="T67" s="36"/>
      <c r="U67" s="7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14"/>
      <c r="AJ67" s="16"/>
      <c r="AK67" s="16"/>
    </row>
    <row r="68" spans="1:37" s="49" customFormat="1" ht="19.5" customHeight="1">
      <c r="A68" s="39"/>
      <c r="B68" s="40"/>
      <c r="C68" s="41"/>
      <c r="D68" s="42"/>
      <c r="E68" s="43"/>
      <c r="F68" s="44"/>
      <c r="G68" s="44"/>
      <c r="H68" s="45"/>
      <c r="I68" s="76"/>
      <c r="J68" s="76"/>
      <c r="K68" s="76"/>
      <c r="L68" s="76"/>
      <c r="M68" s="76"/>
      <c r="N68" s="113"/>
      <c r="O68" s="42"/>
      <c r="P68" s="43"/>
      <c r="Q68" s="44"/>
      <c r="R68" s="44"/>
      <c r="S68" s="40"/>
      <c r="T68" s="46"/>
      <c r="U68" s="75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114"/>
      <c r="AJ68" s="48"/>
      <c r="AK68" s="48"/>
    </row>
    <row r="69" spans="1:37" ht="19.5" customHeight="1">
      <c r="A69" s="9"/>
      <c r="B69" s="10"/>
      <c r="C69" s="9"/>
      <c r="D69" s="11"/>
      <c r="E69" s="11"/>
      <c r="F69" s="12"/>
      <c r="G69" s="12"/>
      <c r="H69" s="13"/>
      <c r="I69" s="13"/>
      <c r="J69" s="13"/>
      <c r="K69" s="13"/>
      <c r="L69" s="13"/>
      <c r="M69" s="13"/>
      <c r="N69" s="110"/>
      <c r="O69" s="26"/>
      <c r="P69" s="11"/>
      <c r="Q69" s="12"/>
      <c r="R69" s="12"/>
      <c r="S69" s="17"/>
      <c r="T69" s="36"/>
      <c r="U69" s="7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14"/>
      <c r="AJ69" s="16"/>
      <c r="AK69" s="16"/>
    </row>
    <row r="70" spans="1:37" ht="19.5" customHeight="1">
      <c r="A70" s="9"/>
      <c r="B70" s="10"/>
      <c r="C70" s="9"/>
      <c r="D70" s="11"/>
      <c r="E70" s="11"/>
      <c r="F70" s="12"/>
      <c r="G70" s="12"/>
      <c r="H70" s="13"/>
      <c r="I70" s="13"/>
      <c r="J70" s="13"/>
      <c r="K70" s="13"/>
      <c r="L70" s="13"/>
      <c r="M70" s="13"/>
      <c r="N70" s="110"/>
      <c r="O70" s="26"/>
      <c r="P70" s="11"/>
      <c r="Q70" s="12"/>
      <c r="R70" s="12"/>
      <c r="S70" s="10"/>
      <c r="T70" s="36"/>
      <c r="U70" s="7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14"/>
      <c r="AJ70" s="16"/>
      <c r="AK70" s="16"/>
    </row>
    <row r="71" spans="1:37" ht="19.5" customHeight="1">
      <c r="A71" s="9"/>
      <c r="B71" s="10"/>
      <c r="C71" s="9"/>
      <c r="D71" s="11"/>
      <c r="E71" s="11"/>
      <c r="F71" s="12"/>
      <c r="G71" s="12"/>
      <c r="H71" s="13"/>
      <c r="I71" s="13"/>
      <c r="J71" s="13"/>
      <c r="K71" s="13"/>
      <c r="L71" s="13"/>
      <c r="M71" s="13"/>
      <c r="N71" s="110"/>
      <c r="O71" s="11"/>
      <c r="P71" s="11"/>
      <c r="Q71" s="12"/>
      <c r="R71" s="12"/>
      <c r="S71" s="10"/>
      <c r="T71" s="36"/>
      <c r="U71" s="7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14"/>
      <c r="AJ71" s="16"/>
      <c r="AK71" s="16"/>
    </row>
    <row r="72" spans="1:37" ht="19.5" customHeight="1">
      <c r="A72" s="9"/>
      <c r="B72" s="10"/>
      <c r="C72" s="9"/>
      <c r="D72" s="11"/>
      <c r="E72" s="11"/>
      <c r="F72" s="12"/>
      <c r="G72" s="12"/>
      <c r="H72" s="13"/>
      <c r="I72" s="13"/>
      <c r="J72" s="13"/>
      <c r="K72" s="13"/>
      <c r="L72" s="13"/>
      <c r="M72" s="13"/>
      <c r="N72" s="110"/>
      <c r="O72" s="26"/>
      <c r="P72" s="11"/>
      <c r="Q72" s="12"/>
      <c r="R72" s="12"/>
      <c r="S72" s="10"/>
      <c r="T72" s="36"/>
      <c r="U72" s="7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14"/>
      <c r="AJ72" s="16"/>
      <c r="AK72" s="16"/>
    </row>
    <row r="73" spans="1:37" s="49" customFormat="1" ht="19.5" customHeight="1">
      <c r="A73" s="50"/>
      <c r="B73" s="51"/>
      <c r="C73" s="52"/>
      <c r="D73" s="53"/>
      <c r="E73" s="53"/>
      <c r="F73" s="54"/>
      <c r="G73" s="54"/>
      <c r="H73" s="55"/>
      <c r="I73" s="55"/>
      <c r="J73" s="55"/>
      <c r="K73" s="55"/>
      <c r="L73" s="55"/>
      <c r="M73" s="55"/>
      <c r="N73" s="110"/>
      <c r="O73" s="53"/>
      <c r="P73" s="53"/>
      <c r="Q73" s="54"/>
      <c r="R73" s="54"/>
      <c r="S73" s="56"/>
      <c r="T73" s="57"/>
      <c r="U73" s="75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114"/>
      <c r="AJ73" s="48"/>
      <c r="AK73" s="48"/>
    </row>
    <row r="74" spans="1:37" ht="19.5" customHeight="1">
      <c r="A74" s="9"/>
      <c r="B74" s="10"/>
      <c r="C74" s="9"/>
      <c r="D74" s="11"/>
      <c r="E74" s="11"/>
      <c r="F74" s="12"/>
      <c r="G74" s="12"/>
      <c r="H74" s="13"/>
      <c r="I74" s="13"/>
      <c r="J74" s="13"/>
      <c r="K74" s="13"/>
      <c r="L74" s="13"/>
      <c r="M74" s="13"/>
      <c r="N74" s="110"/>
      <c r="O74" s="26"/>
      <c r="P74" s="11"/>
      <c r="Q74" s="12"/>
      <c r="R74" s="12"/>
      <c r="S74" s="17"/>
      <c r="T74" s="36"/>
      <c r="U74" s="7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14"/>
      <c r="AJ74" s="16"/>
      <c r="AK74" s="16"/>
    </row>
    <row r="75" spans="1:37" ht="19.5" customHeight="1">
      <c r="A75" s="9"/>
      <c r="B75" s="10"/>
      <c r="C75" s="9"/>
      <c r="D75" s="11"/>
      <c r="E75" s="11"/>
      <c r="F75" s="12"/>
      <c r="G75" s="12"/>
      <c r="H75" s="13"/>
      <c r="I75" s="13"/>
      <c r="J75" s="13"/>
      <c r="K75" s="13"/>
      <c r="L75" s="13"/>
      <c r="M75" s="13"/>
      <c r="N75" s="83"/>
      <c r="O75" s="26"/>
      <c r="P75" s="11"/>
      <c r="Q75" s="12"/>
      <c r="R75" s="12"/>
      <c r="S75" s="17"/>
      <c r="T75" s="36"/>
      <c r="U75" s="7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14"/>
      <c r="AJ75" s="16"/>
      <c r="AK75" s="16"/>
    </row>
    <row r="76" spans="1:37" ht="19.5" customHeight="1">
      <c r="A76" s="9"/>
      <c r="B76" s="10"/>
      <c r="C76" s="9"/>
      <c r="D76" s="11"/>
      <c r="E76" s="11"/>
      <c r="F76" s="12"/>
      <c r="G76" s="12"/>
      <c r="H76" s="13"/>
      <c r="I76" s="13"/>
      <c r="J76" s="13"/>
      <c r="K76" s="13"/>
      <c r="L76" s="13"/>
      <c r="M76" s="13"/>
      <c r="N76" s="83"/>
      <c r="O76" s="26"/>
      <c r="P76" s="11"/>
      <c r="Q76" s="12"/>
      <c r="R76" s="12"/>
      <c r="S76" s="10"/>
      <c r="T76" s="36"/>
      <c r="U76" s="7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14"/>
      <c r="AJ76" s="16"/>
      <c r="AK76" s="16"/>
    </row>
    <row r="77" spans="1:37" ht="19.5" customHeight="1">
      <c r="A77" s="5"/>
      <c r="T77" s="7"/>
      <c r="U77" s="74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17"/>
      <c r="AJ77" s="16"/>
      <c r="AK77" s="16"/>
    </row>
    <row r="78" spans="1:37" ht="19.5" customHeight="1">
      <c r="A78" s="9"/>
      <c r="B78" s="15"/>
      <c r="C78" s="9"/>
      <c r="D78" s="11"/>
      <c r="E78" s="11"/>
      <c r="F78" s="12"/>
      <c r="G78" s="12"/>
      <c r="H78" s="13"/>
      <c r="I78" s="13"/>
      <c r="J78" s="13"/>
      <c r="K78" s="13"/>
      <c r="L78" s="13"/>
      <c r="M78" s="13"/>
      <c r="N78" s="83"/>
      <c r="O78" s="11"/>
      <c r="P78" s="11"/>
      <c r="Q78" s="12"/>
      <c r="R78" s="12"/>
      <c r="S78" s="10"/>
      <c r="T78" s="38"/>
      <c r="U78" s="74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115"/>
      <c r="AJ78" s="16"/>
      <c r="AK78" s="16"/>
    </row>
    <row r="79" spans="1:37" ht="19.5" customHeight="1">
      <c r="A79" s="9"/>
      <c r="B79" s="15"/>
      <c r="C79" s="9"/>
      <c r="D79" s="11"/>
      <c r="E79" s="11"/>
      <c r="F79" s="12"/>
      <c r="G79" s="12"/>
      <c r="H79" s="13"/>
      <c r="I79" s="13"/>
      <c r="J79" s="13"/>
      <c r="K79" s="13"/>
      <c r="L79" s="13"/>
      <c r="M79" s="13"/>
      <c r="N79" s="83"/>
      <c r="O79" s="11"/>
      <c r="P79" s="11"/>
      <c r="Q79" s="12"/>
      <c r="R79" s="12"/>
      <c r="S79" s="10"/>
      <c r="T79" s="38"/>
      <c r="U79" s="74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115"/>
      <c r="AJ79" s="16"/>
      <c r="AK79" s="16"/>
    </row>
    <row r="80" spans="1:37" ht="19.5" customHeight="1">
      <c r="A80" s="5"/>
      <c r="T80" s="7"/>
      <c r="U80" s="7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17"/>
      <c r="AJ80" s="16"/>
      <c r="AK80" s="16"/>
    </row>
    <row r="81" spans="1:37" ht="19.5" customHeight="1">
      <c r="A81" s="9"/>
      <c r="B81" s="15"/>
      <c r="C81" s="9"/>
      <c r="D81" s="11"/>
      <c r="E81" s="11"/>
      <c r="F81" s="12"/>
      <c r="G81" s="12"/>
      <c r="H81" s="13"/>
      <c r="I81" s="13"/>
      <c r="J81" s="13"/>
      <c r="K81" s="13"/>
      <c r="L81" s="13"/>
      <c r="M81" s="13"/>
      <c r="N81" s="83"/>
      <c r="O81" s="11"/>
      <c r="P81" s="11"/>
      <c r="Q81" s="12"/>
      <c r="R81" s="12"/>
      <c r="S81" s="10"/>
      <c r="T81" s="38"/>
      <c r="U81" s="74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115"/>
      <c r="AJ81" s="16"/>
      <c r="AK81" s="16"/>
    </row>
    <row r="82" spans="1:37" ht="19.5" customHeight="1">
      <c r="A82" s="9"/>
      <c r="B82" s="15"/>
      <c r="C82" s="9"/>
      <c r="D82" s="11"/>
      <c r="E82" s="11"/>
      <c r="F82" s="12"/>
      <c r="G82" s="12"/>
      <c r="H82" s="13"/>
      <c r="I82" s="13"/>
      <c r="J82" s="13"/>
      <c r="K82" s="13"/>
      <c r="L82" s="13"/>
      <c r="M82" s="13"/>
      <c r="N82" s="83"/>
      <c r="O82" s="11"/>
      <c r="P82" s="11"/>
      <c r="Q82" s="12"/>
      <c r="R82" s="12"/>
      <c r="S82" s="10"/>
      <c r="T82" s="38"/>
      <c r="U82" s="74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115"/>
      <c r="AJ82" s="16"/>
      <c r="AK82" s="16"/>
    </row>
  </sheetData>
  <sheetProtection/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1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D32" sqref="D32"/>
    </sheetView>
  </sheetViews>
  <sheetFormatPr defaultColWidth="11.00390625" defaultRowHeight="12.75"/>
  <cols>
    <col min="1" max="1" width="29.125" style="0" customWidth="1"/>
    <col min="9" max="12" width="11.375" style="0" customWidth="1"/>
  </cols>
  <sheetData>
    <row r="1" spans="2:5" ht="12.75">
      <c r="B1" s="215" t="s">
        <v>55</v>
      </c>
      <c r="C1" s="215" t="s">
        <v>56</v>
      </c>
      <c r="D1" s="215" t="s">
        <v>57</v>
      </c>
      <c r="E1" s="216" t="s">
        <v>58</v>
      </c>
    </row>
    <row r="2" spans="1:5" ht="12.75">
      <c r="A2" s="66" t="s">
        <v>6</v>
      </c>
      <c r="E2" s="217"/>
    </row>
    <row r="3" spans="1:5" ht="12.75">
      <c r="A3" s="130" t="s">
        <v>28</v>
      </c>
      <c r="B3" s="215">
        <v>15</v>
      </c>
      <c r="C3" s="215">
        <v>20.5</v>
      </c>
      <c r="D3" s="215">
        <v>14.5</v>
      </c>
      <c r="E3" s="216">
        <f aca="true" t="shared" si="0" ref="E3:E10">SUM(B3:D3)</f>
        <v>50</v>
      </c>
    </row>
    <row r="4" spans="1:5" ht="12.75">
      <c r="A4" s="130" t="s">
        <v>30</v>
      </c>
      <c r="B4" s="215">
        <v>14.5</v>
      </c>
      <c r="C4" s="215">
        <v>21</v>
      </c>
      <c r="D4" s="215">
        <v>13.5</v>
      </c>
      <c r="E4" s="216">
        <f t="shared" si="0"/>
        <v>49</v>
      </c>
    </row>
    <row r="5" spans="1:5" ht="12.75">
      <c r="A5" s="130" t="s">
        <v>31</v>
      </c>
      <c r="B5" s="215">
        <v>12</v>
      </c>
      <c r="C5" s="215">
        <v>19.5</v>
      </c>
      <c r="D5" s="215">
        <v>15</v>
      </c>
      <c r="E5" s="216">
        <f t="shared" si="0"/>
        <v>46.5</v>
      </c>
    </row>
    <row r="6" spans="1:5" ht="12.75">
      <c r="A6" s="130" t="s">
        <v>25</v>
      </c>
      <c r="B6" s="215">
        <v>13</v>
      </c>
      <c r="C6" s="215">
        <v>20</v>
      </c>
      <c r="D6" s="215">
        <v>13</v>
      </c>
      <c r="E6" s="216">
        <f t="shared" si="0"/>
        <v>46</v>
      </c>
    </row>
    <row r="7" spans="1:5" ht="12.75">
      <c r="A7" s="130" t="s">
        <v>29</v>
      </c>
      <c r="B7" s="215">
        <v>12.5</v>
      </c>
      <c r="C7" s="215">
        <v>19.5</v>
      </c>
      <c r="D7" s="215">
        <v>14</v>
      </c>
      <c r="E7" s="216">
        <f t="shared" si="0"/>
        <v>46</v>
      </c>
    </row>
    <row r="8" spans="1:5" ht="12.75">
      <c r="A8" s="130" t="s">
        <v>26</v>
      </c>
      <c r="B8" s="215">
        <v>14</v>
      </c>
      <c r="C8" s="215">
        <v>19.5</v>
      </c>
      <c r="D8" s="215">
        <v>12</v>
      </c>
      <c r="E8" s="216">
        <f t="shared" si="0"/>
        <v>45.5</v>
      </c>
    </row>
    <row r="9" spans="1:5" ht="12.75">
      <c r="A9" s="130" t="s">
        <v>27</v>
      </c>
      <c r="B9" s="215">
        <v>13.5</v>
      </c>
      <c r="C9" s="215">
        <v>19.5</v>
      </c>
      <c r="D9" s="215">
        <v>12.5</v>
      </c>
      <c r="E9" s="216">
        <f t="shared" si="0"/>
        <v>45.5</v>
      </c>
    </row>
    <row r="10" spans="1:5" ht="12.75">
      <c r="A10" s="130" t="s">
        <v>45</v>
      </c>
      <c r="B10" s="215">
        <v>11.5</v>
      </c>
      <c r="C10" s="215">
        <v>19.5</v>
      </c>
      <c r="D10" s="215">
        <v>11.5</v>
      </c>
      <c r="E10" s="216">
        <f t="shared" si="0"/>
        <v>42.5</v>
      </c>
    </row>
    <row r="11" spans="1:5" ht="12.75">
      <c r="A11" s="143"/>
      <c r="E11" s="217"/>
    </row>
    <row r="12" spans="1:5" ht="12.75">
      <c r="A12" s="64" t="s">
        <v>18</v>
      </c>
      <c r="E12" s="217"/>
    </row>
    <row r="13" spans="1:5" ht="12.75">
      <c r="A13" s="130" t="s">
        <v>32</v>
      </c>
      <c r="B13" s="215">
        <v>16</v>
      </c>
      <c r="C13" s="215">
        <v>22</v>
      </c>
      <c r="D13" s="215">
        <v>18</v>
      </c>
      <c r="E13" s="216">
        <f aca="true" t="shared" si="1" ref="E13:E19">SUM(B13:D13)</f>
        <v>56</v>
      </c>
    </row>
    <row r="14" spans="1:5" ht="12.75">
      <c r="A14" s="130" t="s">
        <v>34</v>
      </c>
      <c r="B14" s="215">
        <v>15.5</v>
      </c>
      <c r="C14" s="215">
        <v>20.5</v>
      </c>
      <c r="D14" s="215">
        <v>20</v>
      </c>
      <c r="E14" s="216">
        <f t="shared" si="1"/>
        <v>56</v>
      </c>
    </row>
    <row r="15" spans="1:5" ht="12.75">
      <c r="A15" s="130" t="s">
        <v>36</v>
      </c>
      <c r="B15" s="215">
        <v>15</v>
      </c>
      <c r="C15" s="215">
        <v>21</v>
      </c>
      <c r="D15" s="215">
        <v>19</v>
      </c>
      <c r="E15" s="216">
        <f t="shared" si="1"/>
        <v>55</v>
      </c>
    </row>
    <row r="16" spans="1:5" ht="12.75">
      <c r="A16" s="130" t="s">
        <v>35</v>
      </c>
      <c r="B16" s="215">
        <v>14.5</v>
      </c>
      <c r="C16" s="215">
        <v>20</v>
      </c>
      <c r="D16" s="215">
        <v>19.5</v>
      </c>
      <c r="E16" s="216">
        <f t="shared" si="1"/>
        <v>54</v>
      </c>
    </row>
    <row r="17" spans="1:5" ht="12.75">
      <c r="A17" s="130" t="s">
        <v>33</v>
      </c>
      <c r="B17" s="215">
        <v>13</v>
      </c>
      <c r="C17" s="215">
        <v>21.5</v>
      </c>
      <c r="D17" s="215">
        <v>18</v>
      </c>
      <c r="E17" s="216">
        <f t="shared" si="1"/>
        <v>52.5</v>
      </c>
    </row>
    <row r="18" spans="1:5" ht="12.75">
      <c r="A18" s="130" t="s">
        <v>39</v>
      </c>
      <c r="B18" s="215">
        <v>14</v>
      </c>
      <c r="C18" s="215">
        <v>19.5</v>
      </c>
      <c r="D18" s="215">
        <v>18.5</v>
      </c>
      <c r="E18" s="216">
        <f t="shared" si="1"/>
        <v>52</v>
      </c>
    </row>
    <row r="19" spans="1:5" ht="12.75">
      <c r="A19" s="130" t="s">
        <v>42</v>
      </c>
      <c r="B19" s="215">
        <v>13.5</v>
      </c>
      <c r="C19" s="215">
        <v>19</v>
      </c>
      <c r="D19" s="215">
        <v>18</v>
      </c>
      <c r="E19" s="216">
        <f t="shared" si="1"/>
        <v>50.5</v>
      </c>
    </row>
    <row r="20" spans="1:5" ht="12.75">
      <c r="A20" s="143"/>
      <c r="E20" s="217"/>
    </row>
    <row r="21" spans="1:5" ht="12.75">
      <c r="A21" s="58" t="s">
        <v>19</v>
      </c>
      <c r="E21" s="217"/>
    </row>
    <row r="22" spans="1:5" ht="12.75">
      <c r="A22" s="130" t="s">
        <v>26</v>
      </c>
      <c r="B22" s="215">
        <v>21</v>
      </c>
      <c r="C22" s="215">
        <v>29</v>
      </c>
      <c r="D22" s="215">
        <v>8</v>
      </c>
      <c r="E22" s="216">
        <f>SUM(B22:D22)</f>
        <v>58</v>
      </c>
    </row>
    <row r="23" spans="1:5" ht="12.75">
      <c r="A23" s="130" t="s">
        <v>38</v>
      </c>
      <c r="B23" s="215">
        <v>20.5</v>
      </c>
      <c r="C23" s="215">
        <v>30</v>
      </c>
      <c r="D23" s="215">
        <v>6.5</v>
      </c>
      <c r="E23" s="216">
        <f>SUM(B23:D23)</f>
        <v>57</v>
      </c>
    </row>
    <row r="24" spans="1:5" ht="12.75">
      <c r="A24" s="130" t="s">
        <v>37</v>
      </c>
      <c r="B24" s="215">
        <v>20</v>
      </c>
      <c r="C24" s="215">
        <v>29</v>
      </c>
      <c r="D24" s="215">
        <v>7.5</v>
      </c>
      <c r="E24" s="216">
        <f>SUM(B24:D24)</f>
        <v>56.5</v>
      </c>
    </row>
    <row r="25" spans="1:5" ht="12.75">
      <c r="A25" s="130" t="s">
        <v>35</v>
      </c>
      <c r="B25" s="215">
        <v>19.5</v>
      </c>
      <c r="C25" s="215">
        <v>29.5</v>
      </c>
      <c r="D25" s="215">
        <v>7</v>
      </c>
      <c r="E25" s="216">
        <f>SUM(B25:D25)</f>
        <v>56</v>
      </c>
    </row>
    <row r="26" spans="1:5" ht="12.75">
      <c r="A26" s="143"/>
      <c r="E26" s="217"/>
    </row>
    <row r="27" spans="1:5" ht="12.75">
      <c r="A27" s="58" t="s">
        <v>20</v>
      </c>
      <c r="E27" s="217"/>
    </row>
    <row r="28" spans="1:5" ht="12.75">
      <c r="A28" s="130" t="s">
        <v>40</v>
      </c>
      <c r="B28" s="215">
        <v>22.5</v>
      </c>
      <c r="C28" s="215"/>
      <c r="D28" s="215">
        <v>13</v>
      </c>
      <c r="E28" s="216">
        <f>SUM(B28:D28)</f>
        <v>35.5</v>
      </c>
    </row>
    <row r="29" spans="1:5" ht="12.75">
      <c r="A29" s="130" t="s">
        <v>27</v>
      </c>
      <c r="B29" s="215">
        <v>23</v>
      </c>
      <c r="C29" s="215"/>
      <c r="D29" s="215">
        <v>12.5</v>
      </c>
      <c r="E29" s="216">
        <f>SUM(B29:D29)</f>
        <v>35.5</v>
      </c>
    </row>
    <row r="30" spans="1:5" ht="12.75">
      <c r="A30" s="130" t="s">
        <v>28</v>
      </c>
      <c r="B30" s="215">
        <v>22</v>
      </c>
      <c r="C30" s="215"/>
      <c r="D30" s="215">
        <v>12</v>
      </c>
      <c r="E30" s="216">
        <f>SUM(B30:D30)</f>
        <v>34</v>
      </c>
    </row>
    <row r="31" spans="1:5" ht="12.75">
      <c r="A31" s="130" t="s">
        <v>39</v>
      </c>
      <c r="B31" s="215">
        <v>21.5</v>
      </c>
      <c r="C31" s="215"/>
      <c r="D31" s="215">
        <v>11.5</v>
      </c>
      <c r="E31" s="216">
        <f>SUM(B31:D31)</f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protec y tecnologia sl</cp:lastModifiedBy>
  <cp:lastPrinted>2014-11-23T12:01:25Z</cp:lastPrinted>
  <dcterms:created xsi:type="dcterms:W3CDTF">2001-09-12T14:22:06Z</dcterms:created>
  <dcterms:modified xsi:type="dcterms:W3CDTF">2014-12-16T12:02:18Z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